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C:\Users\dmp274\Box\Team Work\Sanitizers and Detergents\Sanitizers\2. PSA Labeled Sanitizers Excel file\"/>
    </mc:Choice>
  </mc:AlternateContent>
  <bookViews>
    <workbookView showSheetTabs="0" xWindow="0" yWindow="1560" windowWidth="18408" windowHeight="8280" tabRatio="791"/>
  </bookViews>
  <sheets>
    <sheet name="Página principal" sheetId="3" r:id="rId1"/>
    <sheet name="Ingredientes activos" sheetId="4" r:id="rId2"/>
    <sheet name="Información de la etiqueta " sheetId="8" r:id="rId3"/>
    <sheet name="Información del producto" sheetId="6" r:id="rId4"/>
    <sheet name="Hoja individual" sheetId="9" r:id="rId5"/>
    <sheet name="Full Database (hide)" sheetId="1" state="hidden" r:id="rId6"/>
    <sheet name="Notas de la versión V4.0 (ocult" sheetId="10" r:id="rId7"/>
    <sheet name="Listas" sheetId="2" r:id="rId8"/>
    <sheet name="Label info" sheetId="5" state="hidden" r:id="rId9"/>
  </sheets>
  <externalReferences>
    <externalReference r:id="rId10"/>
  </externalReferences>
  <definedNames>
    <definedName name="_xlnm._FilterDatabase" localSheetId="5" hidden="1">'Full Database (hide)'!$A$3:$V$83</definedName>
    <definedName name="_xlnm._FilterDatabase" localSheetId="2">'Información de la etiqueta '!$A$9:$K$76</definedName>
    <definedName name="_xlnm._FilterDatabase" localSheetId="3" hidden="1">'Información del producto'!$A$8:$G$86</definedName>
    <definedName name="_xlnm._FilterDatabase" localSheetId="1" hidden="1">'Ingredientes activos'!$A$8:$K$75</definedName>
    <definedName name="_xlnm._FilterDatabase" localSheetId="8" hidden="1">'Label info'!$A$8:$P$8</definedName>
    <definedName name="_xlnm._FilterDatabase" localSheetId="0" hidden="1">'Página principal'!$A$8:$B$75</definedName>
    <definedName name="_xlnm.Print_Area" localSheetId="4">'Hoja individual'!$A$1:$C$40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8" l="1"/>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H10" i="8"/>
  <c r="F35" i="6"/>
  <c r="H26" i="8"/>
  <c r="H33" i="8"/>
  <c r="I33" i="8"/>
  <c r="J87" i="8"/>
  <c r="H87" i="8"/>
  <c r="I86" i="8"/>
  <c r="H86" i="8"/>
  <c r="I85" i="8"/>
  <c r="H85" i="8"/>
  <c r="J84" i="8"/>
  <c r="I84" i="8"/>
  <c r="H84" i="8"/>
  <c r="I83" i="8"/>
  <c r="I82" i="8"/>
  <c r="H82" i="8"/>
  <c r="I81" i="8"/>
  <c r="H81" i="8"/>
  <c r="I80" i="8"/>
  <c r="H80" i="8"/>
  <c r="I79" i="8"/>
  <c r="H79" i="8"/>
  <c r="I78" i="8"/>
  <c r="H78" i="8"/>
  <c r="H77" i="8"/>
  <c r="H76" i="8"/>
  <c r="H75" i="8"/>
  <c r="J74" i="8"/>
  <c r="I74" i="8"/>
  <c r="H74" i="8"/>
  <c r="J73" i="8"/>
  <c r="I73" i="8"/>
  <c r="H73" i="8"/>
  <c r="I72" i="8"/>
  <c r="H72" i="8"/>
  <c r="I71" i="8"/>
  <c r="H71" i="8"/>
  <c r="J70" i="8"/>
  <c r="I70" i="8"/>
  <c r="H70" i="8"/>
  <c r="J69" i="8"/>
  <c r="I69" i="8"/>
  <c r="H69" i="8"/>
  <c r="H68" i="8"/>
  <c r="J67" i="8"/>
  <c r="I67" i="8"/>
  <c r="H67" i="8"/>
  <c r="J66" i="8"/>
  <c r="J65" i="8"/>
  <c r="I65" i="8"/>
  <c r="H65" i="8"/>
  <c r="J64" i="8"/>
  <c r="I64" i="8"/>
  <c r="H64" i="8"/>
  <c r="J63" i="8"/>
  <c r="I63" i="8"/>
  <c r="I62" i="8"/>
  <c r="H62" i="8"/>
  <c r="I61" i="8"/>
  <c r="H61" i="8"/>
  <c r="I60" i="8"/>
  <c r="H60" i="8"/>
  <c r="J59" i="8"/>
  <c r="I59" i="8"/>
  <c r="I58" i="8"/>
  <c r="H58" i="8"/>
  <c r="J58" i="8"/>
  <c r="J57" i="8"/>
  <c r="I57" i="8"/>
  <c r="H57" i="8"/>
  <c r="H56" i="8"/>
  <c r="H55" i="8"/>
  <c r="I55" i="8"/>
  <c r="J54" i="8"/>
  <c r="J55" i="8"/>
  <c r="I54" i="8"/>
  <c r="H54" i="8"/>
  <c r="J53" i="8"/>
  <c r="I53" i="8"/>
  <c r="H53" i="8"/>
  <c r="J52" i="8"/>
  <c r="I52" i="8"/>
  <c r="I51" i="8"/>
  <c r="H51" i="8"/>
  <c r="I50" i="8"/>
  <c r="H50" i="8"/>
  <c r="J49" i="8"/>
  <c r="I49" i="8"/>
  <c r="I48" i="8"/>
  <c r="H48" i="8"/>
  <c r="I9" i="8"/>
  <c r="I47" i="8"/>
  <c r="H47" i="8"/>
  <c r="J46" i="8"/>
  <c r="I46" i="8"/>
  <c r="H46" i="8"/>
  <c r="H45" i="8"/>
  <c r="I45" i="8"/>
  <c r="H44" i="8"/>
  <c r="J43" i="8"/>
  <c r="I43" i="8"/>
  <c r="H43" i="8"/>
  <c r="I42" i="8"/>
  <c r="H42" i="8"/>
  <c r="J41" i="8"/>
  <c r="I41" i="8"/>
  <c r="H41" i="8"/>
  <c r="H40" i="8"/>
  <c r="I39" i="8"/>
  <c r="H39" i="8"/>
  <c r="H38" i="8"/>
  <c r="J37" i="8"/>
  <c r="J36" i="8"/>
  <c r="J35" i="8"/>
  <c r="I35" i="8"/>
  <c r="H35" i="8"/>
  <c r="I34" i="8"/>
  <c r="H34" i="8"/>
  <c r="J33" i="8"/>
  <c r="I32" i="8"/>
  <c r="H32" i="8"/>
  <c r="J31" i="8"/>
  <c r="I31" i="8"/>
  <c r="H31" i="8"/>
  <c r="H30" i="8"/>
  <c r="I30" i="8"/>
  <c r="J30" i="8"/>
  <c r="J29" i="8"/>
  <c r="H29" i="8"/>
  <c r="I29" i="8"/>
  <c r="J28" i="8"/>
  <c r="J27" i="8"/>
  <c r="J26" i="8"/>
  <c r="J25" i="8"/>
  <c r="I25" i="8"/>
  <c r="I26" i="8"/>
  <c r="H25" i="8"/>
  <c r="J24" i="8"/>
  <c r="I24" i="8"/>
  <c r="H24" i="8"/>
  <c r="H23" i="8"/>
  <c r="I23" i="8"/>
  <c r="J22" i="8"/>
  <c r="I22" i="8"/>
  <c r="I21" i="8"/>
  <c r="H21" i="8"/>
  <c r="I20" i="8"/>
  <c r="H20" i="8"/>
  <c r="J19" i="8"/>
  <c r="J15" i="8"/>
  <c r="H19" i="8"/>
  <c r="I19" i="8"/>
  <c r="I18" i="8"/>
  <c r="I17" i="8"/>
  <c r="I16" i="8"/>
  <c r="I15" i="8"/>
  <c r="I14" i="8"/>
  <c r="H14" i="8"/>
  <c r="I13" i="8"/>
  <c r="J12" i="8"/>
  <c r="I12" i="8"/>
  <c r="I10" i="8"/>
  <c r="H12" i="8"/>
  <c r="H11" i="8"/>
  <c r="J13" i="8"/>
  <c r="A2" i="4" l="1"/>
  <c r="H74" i="4"/>
  <c r="A39" i="9"/>
  <c r="A35" i="9"/>
  <c r="C27" i="9"/>
  <c r="A27" i="9"/>
  <c r="B23" i="9"/>
  <c r="A22" i="9"/>
  <c r="N83" i="1"/>
  <c r="A14" i="9"/>
  <c r="A1" i="9"/>
  <c r="A1" i="3"/>
  <c r="A8" i="3" l="1"/>
  <c r="B15" i="9" l="1"/>
  <c r="B11" i="9"/>
  <c r="B8" i="4"/>
  <c r="B12" i="9" l="1"/>
  <c r="C9" i="6" l="1"/>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 i="6"/>
  <c r="B8" i="6"/>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9" i="8"/>
  <c r="B9" i="8"/>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9" i="4"/>
  <c r="C10" i="4"/>
  <c r="C11" i="4"/>
  <c r="C12" i="4"/>
  <c r="C13" i="4"/>
  <c r="C14" i="4"/>
  <c r="C15" i="4"/>
  <c r="C16" i="4"/>
  <c r="C17" i="4"/>
  <c r="C18" i="4"/>
  <c r="C19" i="4"/>
  <c r="C8" i="4"/>
  <c r="C8"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B9" i="3"/>
  <c r="G86" i="6"/>
  <c r="F86" i="6"/>
  <c r="B86" i="6"/>
  <c r="A86" i="6"/>
  <c r="G85" i="6"/>
  <c r="F85" i="6"/>
  <c r="B85" i="6"/>
  <c r="A85" i="6"/>
  <c r="G84" i="6"/>
  <c r="F84" i="6"/>
  <c r="B84" i="6"/>
  <c r="A84" i="6"/>
  <c r="G83" i="6"/>
  <c r="F83" i="6"/>
  <c r="B83" i="6"/>
  <c r="A83" i="6"/>
  <c r="M87" i="8"/>
  <c r="L87" i="8"/>
  <c r="K87" i="8"/>
  <c r="I87" i="8"/>
  <c r="G87" i="8"/>
  <c r="E87" i="8"/>
  <c r="B87" i="8"/>
  <c r="A87" i="8"/>
  <c r="M86" i="8"/>
  <c r="L86" i="8"/>
  <c r="K86" i="8"/>
  <c r="J86" i="8"/>
  <c r="G86" i="8"/>
  <c r="E86" i="8"/>
  <c r="B86" i="8"/>
  <c r="A86" i="8"/>
  <c r="M85" i="8"/>
  <c r="L85" i="8"/>
  <c r="K85" i="8"/>
  <c r="J85" i="8"/>
  <c r="G85" i="8"/>
  <c r="E85" i="8"/>
  <c r="B85" i="8"/>
  <c r="A85" i="8"/>
  <c r="M84" i="8"/>
  <c r="L84" i="8"/>
  <c r="K84" i="8"/>
  <c r="G84" i="8"/>
  <c r="E84" i="8"/>
  <c r="B84" i="8"/>
  <c r="A84" i="8"/>
  <c r="B86" i="3"/>
  <c r="A86" i="3"/>
  <c r="K86" i="4"/>
  <c r="J86" i="4"/>
  <c r="I86" i="4"/>
  <c r="H86" i="4"/>
  <c r="G86" i="4"/>
  <c r="F86" i="4"/>
  <c r="E86" i="4"/>
  <c r="D86" i="4"/>
  <c r="B86" i="4"/>
  <c r="A86" i="4"/>
  <c r="K85" i="4"/>
  <c r="J85" i="4"/>
  <c r="I85" i="4"/>
  <c r="H85" i="4"/>
  <c r="G85" i="4"/>
  <c r="F85" i="4"/>
  <c r="E85" i="4"/>
  <c r="D85" i="4"/>
  <c r="B85" i="4"/>
  <c r="A85" i="4"/>
  <c r="K84" i="4"/>
  <c r="J84" i="4"/>
  <c r="I84" i="4"/>
  <c r="H84" i="4"/>
  <c r="G84" i="4"/>
  <c r="F84" i="4"/>
  <c r="E84" i="4"/>
  <c r="D84" i="4"/>
  <c r="B84" i="4"/>
  <c r="A84" i="4"/>
  <c r="K83" i="4"/>
  <c r="J83" i="4"/>
  <c r="I83" i="4"/>
  <c r="H83" i="4"/>
  <c r="G83" i="4"/>
  <c r="F83" i="4"/>
  <c r="E83" i="4"/>
  <c r="D83" i="4"/>
  <c r="B83" i="4"/>
  <c r="A83" i="4"/>
  <c r="B85" i="3"/>
  <c r="A85" i="3"/>
  <c r="B84" i="3"/>
  <c r="A84" i="3"/>
  <c r="B83" i="3"/>
  <c r="A83" i="3"/>
  <c r="G82" i="6" l="1"/>
  <c r="F82" i="6"/>
  <c r="B82" i="6"/>
  <c r="A82" i="6"/>
  <c r="G81" i="6"/>
  <c r="F81" i="6"/>
  <c r="B81" i="6"/>
  <c r="A81" i="6"/>
  <c r="G80" i="6"/>
  <c r="F80" i="6"/>
  <c r="B80" i="6"/>
  <c r="A80" i="6"/>
  <c r="M83" i="8"/>
  <c r="L83" i="8"/>
  <c r="K83" i="8"/>
  <c r="J83" i="8"/>
  <c r="H83" i="8"/>
  <c r="G83" i="8"/>
  <c r="E83" i="8"/>
  <c r="B83" i="8"/>
  <c r="A83" i="8"/>
  <c r="M82" i="8"/>
  <c r="L82" i="8"/>
  <c r="K82" i="8"/>
  <c r="J82" i="8"/>
  <c r="G82" i="8"/>
  <c r="E82" i="8"/>
  <c r="B82" i="8"/>
  <c r="A82" i="8"/>
  <c r="M81" i="8"/>
  <c r="L81" i="8"/>
  <c r="K81" i="8"/>
  <c r="J81" i="8"/>
  <c r="G81" i="8"/>
  <c r="E81" i="8"/>
  <c r="B81" i="8"/>
  <c r="A81" i="8"/>
  <c r="K82" i="4"/>
  <c r="J82" i="4"/>
  <c r="I82" i="4"/>
  <c r="H82" i="4"/>
  <c r="G82" i="4"/>
  <c r="F82" i="4"/>
  <c r="E82" i="4"/>
  <c r="D82" i="4"/>
  <c r="B82" i="4"/>
  <c r="A82" i="4"/>
  <c r="K81" i="4"/>
  <c r="J81" i="4"/>
  <c r="I81" i="4"/>
  <c r="H81" i="4"/>
  <c r="G81" i="4"/>
  <c r="F81" i="4"/>
  <c r="E81" i="4"/>
  <c r="D81" i="4"/>
  <c r="B81" i="4"/>
  <c r="A81" i="4"/>
  <c r="K80" i="4"/>
  <c r="J80" i="4"/>
  <c r="I80" i="4"/>
  <c r="H80" i="4"/>
  <c r="G80" i="4"/>
  <c r="F80" i="4"/>
  <c r="E80" i="4"/>
  <c r="D80" i="4"/>
  <c r="B80" i="4"/>
  <c r="A80" i="4"/>
  <c r="B82" i="3"/>
  <c r="A82" i="3"/>
  <c r="B81" i="3"/>
  <c r="A81" i="3"/>
  <c r="B80" i="3"/>
  <c r="A80" i="3"/>
  <c r="L83" i="1" l="1"/>
  <c r="G79" i="6" l="1"/>
  <c r="F79" i="6"/>
  <c r="B79" i="6"/>
  <c r="A79" i="6"/>
  <c r="M80" i="8"/>
  <c r="L80" i="8"/>
  <c r="K80" i="8"/>
  <c r="J80" i="8"/>
  <c r="G80" i="8"/>
  <c r="E80" i="8"/>
  <c r="B80" i="8"/>
  <c r="A80" i="8"/>
  <c r="K79" i="4"/>
  <c r="J79" i="4"/>
  <c r="I79" i="4"/>
  <c r="H79" i="4"/>
  <c r="G79" i="4"/>
  <c r="F79" i="4"/>
  <c r="E79" i="4"/>
  <c r="D79" i="4"/>
  <c r="B79" i="4"/>
  <c r="A79" i="4"/>
  <c r="B79" i="3"/>
  <c r="A79" i="3"/>
  <c r="G78" i="6"/>
  <c r="F78" i="6"/>
  <c r="B78" i="6"/>
  <c r="A78" i="6"/>
  <c r="G77" i="6"/>
  <c r="F77" i="6"/>
  <c r="B77" i="6"/>
  <c r="A77" i="6"/>
  <c r="M79" i="8"/>
  <c r="L79" i="8"/>
  <c r="K79" i="8"/>
  <c r="J79" i="8"/>
  <c r="G79" i="8"/>
  <c r="E79" i="8"/>
  <c r="B79" i="8"/>
  <c r="A79" i="8"/>
  <c r="M78" i="8"/>
  <c r="L78" i="8"/>
  <c r="K78" i="8"/>
  <c r="J78" i="8"/>
  <c r="G78" i="8"/>
  <c r="E78" i="8"/>
  <c r="B78" i="8"/>
  <c r="A78" i="8"/>
  <c r="K78" i="4"/>
  <c r="J78" i="4"/>
  <c r="I78" i="4"/>
  <c r="H78" i="4"/>
  <c r="G78" i="4"/>
  <c r="F78" i="4"/>
  <c r="E78" i="4"/>
  <c r="D78" i="4"/>
  <c r="B78" i="4"/>
  <c r="A78" i="4"/>
  <c r="K77" i="4"/>
  <c r="J77" i="4"/>
  <c r="I77" i="4"/>
  <c r="H77" i="4"/>
  <c r="G77" i="4"/>
  <c r="F77" i="4"/>
  <c r="E77" i="4"/>
  <c r="D77" i="4"/>
  <c r="B77" i="4"/>
  <c r="A77" i="4"/>
  <c r="B78" i="3"/>
  <c r="A78" i="3"/>
  <c r="B77" i="3"/>
  <c r="A77" i="3"/>
  <c r="B30" i="9" l="1"/>
  <c r="B29" i="9"/>
  <c r="C29" i="9" l="1"/>
  <c r="C30" i="9"/>
  <c r="B28" i="9" l="1"/>
  <c r="B27" i="9"/>
  <c r="E8" i="8" l="1"/>
  <c r="B39" i="9" l="1"/>
  <c r="A36" i="9"/>
  <c r="A33" i="9"/>
  <c r="B36" i="9"/>
  <c r="K8" i="8"/>
  <c r="J9" i="8"/>
  <c r="A30" i="9"/>
  <c r="A29" i="9"/>
  <c r="B40" i="9"/>
  <c r="B33" i="9"/>
  <c r="B32" i="9"/>
  <c r="B31" i="9"/>
  <c r="B24" i="9"/>
  <c r="C18" i="9"/>
  <c r="B18" i="9"/>
  <c r="C17" i="9"/>
  <c r="B17" i="9"/>
  <c r="C16" i="9"/>
  <c r="B16" i="9"/>
  <c r="C15" i="9"/>
  <c r="F10" i="6" l="1"/>
  <c r="F8" i="6"/>
  <c r="B22" i="9"/>
  <c r="B10" i="3" l="1"/>
  <c r="B11" i="3" l="1"/>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9" i="6"/>
  <c r="B10"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11" i="8"/>
  <c r="B12" i="8"/>
  <c r="B13" i="8"/>
  <c r="B14" i="8"/>
  <c r="B15" i="8"/>
  <c r="B9" i="4"/>
  <c r="B10"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11" i="4"/>
  <c r="B12" i="4"/>
  <c r="B13" i="4"/>
  <c r="B14" i="4"/>
  <c r="B15" i="4"/>
  <c r="B16" i="4"/>
  <c r="B17" i="4"/>
  <c r="I38" i="8"/>
  <c r="G76" i="6" l="1"/>
  <c r="F76" i="6"/>
  <c r="A76" i="6"/>
  <c r="K76" i="4"/>
  <c r="J76" i="4"/>
  <c r="I76" i="4"/>
  <c r="H76" i="4"/>
  <c r="G76" i="4"/>
  <c r="F76" i="4"/>
  <c r="E76" i="4"/>
  <c r="D76" i="4"/>
  <c r="A76" i="4"/>
  <c r="M77" i="8" l="1"/>
  <c r="G77" i="8"/>
  <c r="J77" i="8"/>
  <c r="I77" i="8"/>
  <c r="L77" i="8"/>
  <c r="E77" i="8"/>
  <c r="A77" i="8"/>
  <c r="B76" i="3"/>
  <c r="A76" i="3"/>
  <c r="K77" i="8"/>
  <c r="I66" i="8" l="1"/>
  <c r="I40" i="8"/>
  <c r="G75" i="6" l="1"/>
  <c r="F75" i="6"/>
  <c r="A75" i="6"/>
  <c r="G74" i="6"/>
  <c r="F74" i="6"/>
  <c r="A74" i="6"/>
  <c r="G73" i="6"/>
  <c r="F73" i="6"/>
  <c r="A73" i="6"/>
  <c r="G72" i="6"/>
  <c r="F72" i="6"/>
  <c r="A72" i="6"/>
  <c r="G71" i="6"/>
  <c r="F71" i="6"/>
  <c r="A71" i="6"/>
  <c r="G70" i="6"/>
  <c r="F70" i="6"/>
  <c r="A70" i="6"/>
  <c r="G69" i="6"/>
  <c r="F69" i="6"/>
  <c r="A69" i="6"/>
  <c r="G68" i="6"/>
  <c r="F68" i="6"/>
  <c r="A68" i="6"/>
  <c r="G67" i="6"/>
  <c r="F67" i="6"/>
  <c r="A67" i="6"/>
  <c r="G66" i="6"/>
  <c r="F66" i="6"/>
  <c r="A66" i="6"/>
  <c r="G65" i="6"/>
  <c r="F65" i="6"/>
  <c r="A65" i="6"/>
  <c r="G64" i="6"/>
  <c r="F64" i="6"/>
  <c r="A64" i="6"/>
  <c r="G63" i="6"/>
  <c r="F63" i="6"/>
  <c r="A63" i="6"/>
  <c r="G62" i="6"/>
  <c r="F62" i="6"/>
  <c r="A62" i="6"/>
  <c r="G61" i="6"/>
  <c r="F61" i="6"/>
  <c r="A61" i="6"/>
  <c r="G60" i="6"/>
  <c r="F60" i="6"/>
  <c r="A60" i="6"/>
  <c r="G59" i="6"/>
  <c r="F59" i="6"/>
  <c r="A59" i="6"/>
  <c r="G58" i="6"/>
  <c r="F58" i="6"/>
  <c r="A58" i="6"/>
  <c r="G57" i="6"/>
  <c r="F57" i="6"/>
  <c r="A57" i="6"/>
  <c r="G56" i="6"/>
  <c r="F56" i="6"/>
  <c r="A56" i="6"/>
  <c r="G55" i="6"/>
  <c r="F55" i="6"/>
  <c r="A55" i="6"/>
  <c r="G54" i="6"/>
  <c r="F54" i="6"/>
  <c r="A54" i="6"/>
  <c r="G53" i="6"/>
  <c r="F53" i="6"/>
  <c r="A53" i="6"/>
  <c r="G52" i="6"/>
  <c r="F52" i="6"/>
  <c r="A52" i="6"/>
  <c r="G51" i="6"/>
  <c r="F51" i="6"/>
  <c r="A51" i="6"/>
  <c r="G50" i="6"/>
  <c r="F50" i="6"/>
  <c r="A50" i="6"/>
  <c r="G49" i="6"/>
  <c r="F49" i="6"/>
  <c r="A49" i="6"/>
  <c r="G48" i="6"/>
  <c r="F48" i="6"/>
  <c r="A48" i="6"/>
  <c r="G47" i="6"/>
  <c r="F47" i="6"/>
  <c r="A47" i="6"/>
  <c r="G46" i="6"/>
  <c r="F46" i="6"/>
  <c r="A46" i="6"/>
  <c r="G45" i="6"/>
  <c r="F45" i="6"/>
  <c r="A45" i="6"/>
  <c r="G44" i="6"/>
  <c r="F44" i="6"/>
  <c r="A44" i="6"/>
  <c r="G43" i="6"/>
  <c r="F43" i="6"/>
  <c r="A43" i="6"/>
  <c r="G42" i="6"/>
  <c r="F42" i="6"/>
  <c r="A42" i="6"/>
  <c r="G41" i="6"/>
  <c r="F41" i="6"/>
  <c r="A41" i="6"/>
  <c r="G40" i="6"/>
  <c r="F40" i="6"/>
  <c r="A40" i="6"/>
  <c r="G39" i="6"/>
  <c r="F39" i="6"/>
  <c r="A39" i="6"/>
  <c r="G38" i="6"/>
  <c r="F38" i="6"/>
  <c r="A38" i="6"/>
  <c r="G37" i="6"/>
  <c r="F37" i="6"/>
  <c r="A37" i="6"/>
  <c r="G36" i="6"/>
  <c r="F36" i="6"/>
  <c r="A36" i="6"/>
  <c r="G35" i="6"/>
  <c r="A35" i="6"/>
  <c r="G34" i="6"/>
  <c r="F34" i="6"/>
  <c r="A34" i="6"/>
  <c r="G33" i="6"/>
  <c r="F33" i="6"/>
  <c r="A33" i="6"/>
  <c r="G32" i="6"/>
  <c r="F32" i="6"/>
  <c r="A32" i="6"/>
  <c r="G31" i="6"/>
  <c r="F31" i="6"/>
  <c r="A31" i="6"/>
  <c r="G30" i="6"/>
  <c r="F30" i="6"/>
  <c r="A30" i="6"/>
  <c r="G29" i="6"/>
  <c r="F29" i="6"/>
  <c r="A29" i="6"/>
  <c r="G28" i="6"/>
  <c r="F28" i="6"/>
  <c r="A28" i="6"/>
  <c r="G27" i="6"/>
  <c r="F27" i="6"/>
  <c r="A27" i="6"/>
  <c r="G26" i="6"/>
  <c r="F26" i="6"/>
  <c r="A26" i="6"/>
  <c r="G25" i="6"/>
  <c r="F25" i="6"/>
  <c r="A25" i="6"/>
  <c r="G24" i="6"/>
  <c r="F24" i="6"/>
  <c r="A24" i="6"/>
  <c r="G23" i="6"/>
  <c r="F23" i="6"/>
  <c r="A23" i="6"/>
  <c r="G22" i="6"/>
  <c r="F22" i="6"/>
  <c r="A22" i="6"/>
  <c r="G21" i="6"/>
  <c r="F21" i="6"/>
  <c r="A21" i="6"/>
  <c r="G20" i="6"/>
  <c r="F20" i="6"/>
  <c r="A20" i="6"/>
  <c r="G19" i="6"/>
  <c r="F19" i="6"/>
  <c r="A19" i="6"/>
  <c r="G18" i="6"/>
  <c r="F18" i="6"/>
  <c r="A18" i="6"/>
  <c r="G17" i="6"/>
  <c r="F17" i="6"/>
  <c r="A17" i="6"/>
  <c r="G16" i="6"/>
  <c r="F16" i="6"/>
  <c r="A16" i="6"/>
  <c r="G15" i="6"/>
  <c r="F15" i="6"/>
  <c r="A15" i="6"/>
  <c r="G14" i="6"/>
  <c r="F14" i="6"/>
  <c r="A14" i="6"/>
  <c r="G13" i="6"/>
  <c r="F13" i="6"/>
  <c r="A13" i="6"/>
  <c r="G12" i="6"/>
  <c r="F12" i="6"/>
  <c r="A12" i="6"/>
  <c r="G11" i="6"/>
  <c r="F11" i="6"/>
  <c r="A11" i="6"/>
  <c r="G10" i="6"/>
  <c r="A10" i="6"/>
  <c r="M76" i="8"/>
  <c r="G76" i="8"/>
  <c r="J76" i="8"/>
  <c r="I76" i="8"/>
  <c r="L76" i="8"/>
  <c r="E76" i="8"/>
  <c r="A76" i="8"/>
  <c r="M75" i="8"/>
  <c r="G75" i="8"/>
  <c r="K75" i="8"/>
  <c r="J75" i="8"/>
  <c r="I75" i="8"/>
  <c r="L75" i="8"/>
  <c r="E75" i="8"/>
  <c r="A75" i="8"/>
  <c r="M74" i="8"/>
  <c r="G74" i="8"/>
  <c r="L74" i="8"/>
  <c r="E74" i="8"/>
  <c r="A74" i="8"/>
  <c r="M73" i="8"/>
  <c r="G73" i="8"/>
  <c r="L73" i="8"/>
  <c r="E73" i="8"/>
  <c r="A73" i="8"/>
  <c r="M72" i="8"/>
  <c r="G72" i="8"/>
  <c r="J72" i="8"/>
  <c r="L72" i="8"/>
  <c r="E72" i="8"/>
  <c r="A72" i="8"/>
  <c r="M71" i="8"/>
  <c r="G71" i="8"/>
  <c r="J71" i="8"/>
  <c r="L71" i="8"/>
  <c r="E71" i="8"/>
  <c r="A71" i="8"/>
  <c r="M70" i="8"/>
  <c r="G70" i="8"/>
  <c r="L70" i="8"/>
  <c r="E70" i="8"/>
  <c r="A70" i="8"/>
  <c r="M69" i="8"/>
  <c r="G69" i="8"/>
  <c r="K69" i="8"/>
  <c r="L69" i="8"/>
  <c r="E69" i="8"/>
  <c r="A69" i="8"/>
  <c r="M68" i="8"/>
  <c r="G68" i="8"/>
  <c r="J68" i="8"/>
  <c r="I68" i="8"/>
  <c r="L68" i="8"/>
  <c r="E68" i="8"/>
  <c r="A68" i="8"/>
  <c r="M67" i="8"/>
  <c r="G67" i="8"/>
  <c r="K67" i="8"/>
  <c r="L67" i="8"/>
  <c r="E67" i="8"/>
  <c r="A67" i="8"/>
  <c r="M66" i="8"/>
  <c r="G66" i="8"/>
  <c r="H66" i="8"/>
  <c r="L66" i="8"/>
  <c r="E66" i="8"/>
  <c r="A66" i="8"/>
  <c r="M65" i="8"/>
  <c r="G65" i="8"/>
  <c r="L65" i="8"/>
  <c r="E65" i="8"/>
  <c r="A65" i="8"/>
  <c r="M64" i="8"/>
  <c r="G64" i="8"/>
  <c r="L64" i="8"/>
  <c r="E64" i="8"/>
  <c r="A64" i="8"/>
  <c r="M63" i="8"/>
  <c r="G63" i="8"/>
  <c r="H63" i="8"/>
  <c r="L63" i="8"/>
  <c r="E63" i="8"/>
  <c r="A63" i="8"/>
  <c r="M62" i="8"/>
  <c r="G62" i="8"/>
  <c r="J62" i="8"/>
  <c r="L62" i="8"/>
  <c r="E62" i="8"/>
  <c r="A62" i="8"/>
  <c r="M61" i="8"/>
  <c r="G61" i="8"/>
  <c r="J61" i="8"/>
  <c r="L61" i="8"/>
  <c r="E61" i="8"/>
  <c r="A61" i="8"/>
  <c r="M60" i="8"/>
  <c r="G60" i="8"/>
  <c r="J60" i="8"/>
  <c r="L60" i="8"/>
  <c r="E60" i="8"/>
  <c r="A60" i="8"/>
  <c r="M59" i="8"/>
  <c r="G59" i="8"/>
  <c r="H59" i="8"/>
  <c r="L59" i="8"/>
  <c r="E59" i="8"/>
  <c r="A59" i="8"/>
  <c r="M58" i="8"/>
  <c r="G58" i="8"/>
  <c r="L58" i="8"/>
  <c r="E58" i="8"/>
  <c r="A58" i="8"/>
  <c r="M57" i="8"/>
  <c r="G57" i="8"/>
  <c r="L57" i="8"/>
  <c r="E57" i="8"/>
  <c r="A57" i="8"/>
  <c r="M56" i="8"/>
  <c r="G56" i="8"/>
  <c r="J56" i="8"/>
  <c r="I56" i="8"/>
  <c r="L56" i="8"/>
  <c r="E56" i="8"/>
  <c r="A56" i="8"/>
  <c r="M55" i="8"/>
  <c r="G55" i="8"/>
  <c r="L55" i="8"/>
  <c r="E55" i="8"/>
  <c r="A55" i="8"/>
  <c r="M54" i="8"/>
  <c r="G54" i="8"/>
  <c r="K54" i="8"/>
  <c r="L54" i="8"/>
  <c r="E54" i="8"/>
  <c r="A54" i="8"/>
  <c r="M53" i="8"/>
  <c r="G53" i="8"/>
  <c r="K53" i="8"/>
  <c r="L53" i="8"/>
  <c r="E53" i="8"/>
  <c r="A53" i="8"/>
  <c r="M52" i="8"/>
  <c r="G52" i="8"/>
  <c r="H52" i="8"/>
  <c r="L52" i="8"/>
  <c r="E52" i="8"/>
  <c r="A52" i="8"/>
  <c r="M51" i="8"/>
  <c r="G51" i="8"/>
  <c r="J51" i="8"/>
  <c r="L51" i="8"/>
  <c r="E51" i="8"/>
  <c r="A51" i="8"/>
  <c r="M50" i="8"/>
  <c r="G50" i="8"/>
  <c r="K50" i="8"/>
  <c r="J50" i="8"/>
  <c r="L50" i="8"/>
  <c r="E50" i="8"/>
  <c r="A50" i="8"/>
  <c r="M49" i="8"/>
  <c r="G49" i="8"/>
  <c r="H49" i="8"/>
  <c r="L49" i="8"/>
  <c r="E49" i="8"/>
  <c r="A49" i="8"/>
  <c r="M48" i="8"/>
  <c r="G48" i="8"/>
  <c r="J48" i="8"/>
  <c r="L48" i="8"/>
  <c r="E48" i="8"/>
  <c r="A48" i="8"/>
  <c r="M47" i="8"/>
  <c r="G47" i="8"/>
  <c r="J47" i="8"/>
  <c r="L47" i="8"/>
  <c r="E47" i="8"/>
  <c r="A47" i="8"/>
  <c r="M46" i="8"/>
  <c r="G46" i="8"/>
  <c r="L46" i="8"/>
  <c r="E46" i="8"/>
  <c r="A46" i="8"/>
  <c r="M45" i="8"/>
  <c r="G45" i="8"/>
  <c r="J45" i="8"/>
  <c r="L45" i="8"/>
  <c r="E45" i="8"/>
  <c r="A45" i="8"/>
  <c r="M44" i="8"/>
  <c r="G44" i="8"/>
  <c r="J44" i="8"/>
  <c r="I44" i="8"/>
  <c r="L44" i="8"/>
  <c r="E44" i="8"/>
  <c r="A44" i="8"/>
  <c r="M43" i="8"/>
  <c r="G43" i="8"/>
  <c r="L43" i="8"/>
  <c r="E43" i="8"/>
  <c r="A43" i="8"/>
  <c r="M42" i="8"/>
  <c r="G42" i="8"/>
  <c r="J42" i="8"/>
  <c r="L42" i="8"/>
  <c r="E42" i="8"/>
  <c r="A42" i="8"/>
  <c r="M41" i="8"/>
  <c r="G41" i="8"/>
  <c r="L41" i="8"/>
  <c r="E41" i="8"/>
  <c r="A41" i="8"/>
  <c r="M40" i="8"/>
  <c r="G40" i="8"/>
  <c r="J40" i="8"/>
  <c r="L40" i="8"/>
  <c r="E40" i="8"/>
  <c r="A40" i="8"/>
  <c r="M39" i="8"/>
  <c r="G39" i="8"/>
  <c r="J39" i="8"/>
  <c r="L39" i="8"/>
  <c r="E39" i="8"/>
  <c r="A39" i="8"/>
  <c r="M38" i="8"/>
  <c r="G38" i="8"/>
  <c r="J38" i="8"/>
  <c r="L38" i="8"/>
  <c r="E38" i="8"/>
  <c r="A38" i="8"/>
  <c r="M37" i="8"/>
  <c r="G37" i="8"/>
  <c r="I37" i="8"/>
  <c r="H37" i="8"/>
  <c r="L37" i="8"/>
  <c r="E37" i="8"/>
  <c r="A37" i="8"/>
  <c r="M36" i="8"/>
  <c r="G36" i="8"/>
  <c r="I36" i="8"/>
  <c r="H36" i="8"/>
  <c r="L36" i="8"/>
  <c r="E36" i="8"/>
  <c r="A36" i="8"/>
  <c r="M35" i="8"/>
  <c r="G35" i="8"/>
  <c r="K35" i="8"/>
  <c r="L35" i="8"/>
  <c r="E35" i="8"/>
  <c r="A35" i="8"/>
  <c r="M34" i="8"/>
  <c r="G34" i="8"/>
  <c r="J34" i="8"/>
  <c r="L34" i="8"/>
  <c r="E34" i="8"/>
  <c r="A34" i="8"/>
  <c r="M33" i="8"/>
  <c r="G33" i="8"/>
  <c r="L33" i="8"/>
  <c r="E33" i="8"/>
  <c r="A33" i="8"/>
  <c r="M32" i="8"/>
  <c r="G32" i="8"/>
  <c r="J32" i="8"/>
  <c r="L32" i="8"/>
  <c r="E32" i="8"/>
  <c r="A32" i="8"/>
  <c r="M31" i="8"/>
  <c r="G31" i="8"/>
  <c r="L31" i="8"/>
  <c r="E31" i="8"/>
  <c r="A31" i="8"/>
  <c r="M30" i="8"/>
  <c r="G30" i="8"/>
  <c r="L30" i="8"/>
  <c r="E30" i="8"/>
  <c r="A30" i="8"/>
  <c r="M29" i="8"/>
  <c r="G29" i="8"/>
  <c r="L29" i="8"/>
  <c r="E29" i="8"/>
  <c r="A29" i="8"/>
  <c r="M28" i="8"/>
  <c r="G28" i="8"/>
  <c r="I28" i="8"/>
  <c r="H28" i="8"/>
  <c r="L28" i="8"/>
  <c r="E28" i="8"/>
  <c r="A28" i="8"/>
  <c r="M27" i="8"/>
  <c r="G27" i="8"/>
  <c r="I27" i="8"/>
  <c r="H27" i="8"/>
  <c r="L27" i="8"/>
  <c r="E27" i="8"/>
  <c r="A27" i="8"/>
  <c r="M26" i="8"/>
  <c r="G26" i="8"/>
  <c r="L26" i="8"/>
  <c r="E26" i="8"/>
  <c r="A26" i="8"/>
  <c r="M25" i="8"/>
  <c r="G25" i="8"/>
  <c r="L25" i="8"/>
  <c r="E25" i="8"/>
  <c r="A25" i="8"/>
  <c r="M24" i="8"/>
  <c r="G24" i="8"/>
  <c r="K24" i="8"/>
  <c r="L24" i="8"/>
  <c r="E24" i="8"/>
  <c r="A24" i="8"/>
  <c r="M23" i="8"/>
  <c r="G23" i="8"/>
  <c r="K23" i="8"/>
  <c r="J23" i="8"/>
  <c r="L23" i="8"/>
  <c r="E23" i="8"/>
  <c r="A23" i="8"/>
  <c r="M22" i="8"/>
  <c r="G22" i="8"/>
  <c r="H22" i="8"/>
  <c r="L22" i="8"/>
  <c r="E22" i="8"/>
  <c r="A22" i="8"/>
  <c r="M21" i="8"/>
  <c r="G21" i="8"/>
  <c r="J21" i="8"/>
  <c r="L21" i="8"/>
  <c r="E21" i="8"/>
  <c r="A21" i="8"/>
  <c r="M20" i="8"/>
  <c r="G20" i="8"/>
  <c r="J20" i="8"/>
  <c r="L20" i="8"/>
  <c r="E20" i="8"/>
  <c r="A20" i="8"/>
  <c r="M19" i="8"/>
  <c r="G19" i="8"/>
  <c r="L19" i="8"/>
  <c r="E19" i="8"/>
  <c r="A19" i="8"/>
  <c r="M18" i="8"/>
  <c r="G18" i="8"/>
  <c r="J18" i="8"/>
  <c r="H18" i="8"/>
  <c r="L18" i="8"/>
  <c r="E18" i="8"/>
  <c r="A18" i="8"/>
  <c r="M17" i="8"/>
  <c r="G17" i="8"/>
  <c r="J17" i="8"/>
  <c r="H17" i="8"/>
  <c r="L17" i="8"/>
  <c r="E17" i="8"/>
  <c r="A17" i="8"/>
  <c r="M16" i="8"/>
  <c r="G16" i="8"/>
  <c r="J16" i="8"/>
  <c r="H16" i="8"/>
  <c r="L16" i="8"/>
  <c r="E16" i="8"/>
  <c r="A16" i="8"/>
  <c r="M15" i="8"/>
  <c r="G15" i="8"/>
  <c r="H15" i="8"/>
  <c r="L15" i="8"/>
  <c r="E15" i="8"/>
  <c r="A15" i="8"/>
  <c r="M14" i="8"/>
  <c r="G14" i="8"/>
  <c r="K14" i="8"/>
  <c r="J14" i="8"/>
  <c r="L14" i="8"/>
  <c r="E14" i="8"/>
  <c r="A14" i="8"/>
  <c r="M13" i="8"/>
  <c r="G13" i="8"/>
  <c r="H13" i="8"/>
  <c r="L13" i="8"/>
  <c r="E13" i="8"/>
  <c r="A13" i="8"/>
  <c r="M12" i="8"/>
  <c r="G12" i="8"/>
  <c r="L12" i="8"/>
  <c r="E12" i="8"/>
  <c r="A12" i="8"/>
  <c r="M11" i="8"/>
  <c r="G11" i="8"/>
  <c r="J11" i="8"/>
  <c r="I11" i="8"/>
  <c r="L11" i="8"/>
  <c r="E11" i="8"/>
  <c r="A11" i="8"/>
  <c r="K75" i="4"/>
  <c r="J75" i="4"/>
  <c r="I75" i="4"/>
  <c r="H75" i="4"/>
  <c r="G75" i="4"/>
  <c r="F75" i="4"/>
  <c r="E75" i="4"/>
  <c r="D75" i="4"/>
  <c r="A75" i="4"/>
  <c r="K74" i="4"/>
  <c r="J74" i="4"/>
  <c r="I74" i="4"/>
  <c r="G74" i="4"/>
  <c r="F74" i="4"/>
  <c r="E74" i="4"/>
  <c r="D74" i="4"/>
  <c r="A74" i="4"/>
  <c r="K73" i="4"/>
  <c r="J73" i="4"/>
  <c r="I73" i="4"/>
  <c r="H73" i="4"/>
  <c r="G73" i="4"/>
  <c r="F73" i="4"/>
  <c r="E73" i="4"/>
  <c r="D73" i="4"/>
  <c r="A73" i="4"/>
  <c r="K72" i="4"/>
  <c r="J72" i="4"/>
  <c r="I72" i="4"/>
  <c r="H72" i="4"/>
  <c r="G72" i="4"/>
  <c r="F72" i="4"/>
  <c r="E72" i="4"/>
  <c r="D72" i="4"/>
  <c r="A72" i="4"/>
  <c r="K71" i="4"/>
  <c r="J71" i="4"/>
  <c r="I71" i="4"/>
  <c r="H71" i="4"/>
  <c r="G71" i="4"/>
  <c r="F71" i="4"/>
  <c r="E71" i="4"/>
  <c r="D71" i="4"/>
  <c r="A71" i="4"/>
  <c r="K70" i="4"/>
  <c r="J70" i="4"/>
  <c r="I70" i="4"/>
  <c r="H70" i="4"/>
  <c r="G70" i="4"/>
  <c r="F70" i="4"/>
  <c r="E70" i="4"/>
  <c r="D70" i="4"/>
  <c r="A70" i="4"/>
  <c r="K69" i="4"/>
  <c r="J69" i="4"/>
  <c r="I69" i="4"/>
  <c r="H69" i="4"/>
  <c r="G69" i="4"/>
  <c r="F69" i="4"/>
  <c r="E69" i="4"/>
  <c r="D69" i="4"/>
  <c r="A69" i="4"/>
  <c r="K68" i="4"/>
  <c r="J68" i="4"/>
  <c r="I68" i="4"/>
  <c r="H68" i="4"/>
  <c r="G68" i="4"/>
  <c r="F68" i="4"/>
  <c r="E68" i="4"/>
  <c r="D68" i="4"/>
  <c r="A68" i="4"/>
  <c r="K67" i="4"/>
  <c r="J67" i="4"/>
  <c r="I67" i="4"/>
  <c r="H67" i="4"/>
  <c r="G67" i="4"/>
  <c r="F67" i="4"/>
  <c r="E67" i="4"/>
  <c r="D67" i="4"/>
  <c r="A67" i="4"/>
  <c r="K66" i="4"/>
  <c r="J66" i="4"/>
  <c r="I66" i="4"/>
  <c r="H66" i="4"/>
  <c r="G66" i="4"/>
  <c r="F66" i="4"/>
  <c r="E66" i="4"/>
  <c r="D66" i="4"/>
  <c r="A66" i="4"/>
  <c r="K65" i="4"/>
  <c r="J65" i="4"/>
  <c r="I65" i="4"/>
  <c r="H65" i="4"/>
  <c r="G65" i="4"/>
  <c r="F65" i="4"/>
  <c r="E65" i="4"/>
  <c r="D65" i="4"/>
  <c r="A65" i="4"/>
  <c r="K64" i="4"/>
  <c r="J64" i="4"/>
  <c r="I64" i="4"/>
  <c r="H64" i="4"/>
  <c r="G64" i="4"/>
  <c r="F64" i="4"/>
  <c r="E64" i="4"/>
  <c r="D64" i="4"/>
  <c r="A64" i="4"/>
  <c r="K63" i="4"/>
  <c r="J63" i="4"/>
  <c r="I63" i="4"/>
  <c r="H63" i="4"/>
  <c r="G63" i="4"/>
  <c r="F63" i="4"/>
  <c r="E63" i="4"/>
  <c r="D63" i="4"/>
  <c r="A63" i="4"/>
  <c r="K62" i="4"/>
  <c r="J62" i="4"/>
  <c r="I62" i="4"/>
  <c r="H62" i="4"/>
  <c r="G62" i="4"/>
  <c r="F62" i="4"/>
  <c r="E62" i="4"/>
  <c r="D62" i="4"/>
  <c r="A62" i="4"/>
  <c r="K61" i="4"/>
  <c r="J61" i="4"/>
  <c r="I61" i="4"/>
  <c r="H61" i="4"/>
  <c r="G61" i="4"/>
  <c r="F61" i="4"/>
  <c r="E61" i="4"/>
  <c r="D61" i="4"/>
  <c r="A61" i="4"/>
  <c r="K60" i="4"/>
  <c r="J60" i="4"/>
  <c r="I60" i="4"/>
  <c r="H60" i="4"/>
  <c r="G60" i="4"/>
  <c r="F60" i="4"/>
  <c r="E60" i="4"/>
  <c r="D60" i="4"/>
  <c r="A60" i="4"/>
  <c r="K59" i="4"/>
  <c r="J59" i="4"/>
  <c r="I59" i="4"/>
  <c r="H59" i="4"/>
  <c r="G59" i="4"/>
  <c r="F59" i="4"/>
  <c r="E59" i="4"/>
  <c r="D59" i="4"/>
  <c r="A59" i="4"/>
  <c r="K58" i="4"/>
  <c r="J58" i="4"/>
  <c r="I58" i="4"/>
  <c r="H58" i="4"/>
  <c r="G58" i="4"/>
  <c r="F58" i="4"/>
  <c r="E58" i="4"/>
  <c r="D58" i="4"/>
  <c r="A58" i="4"/>
  <c r="K57" i="4"/>
  <c r="J57" i="4"/>
  <c r="I57" i="4"/>
  <c r="H57" i="4"/>
  <c r="G57" i="4"/>
  <c r="F57" i="4"/>
  <c r="E57" i="4"/>
  <c r="D57" i="4"/>
  <c r="A57" i="4"/>
  <c r="K56" i="4"/>
  <c r="J56" i="4"/>
  <c r="I56" i="4"/>
  <c r="H56" i="4"/>
  <c r="G56" i="4"/>
  <c r="F56" i="4"/>
  <c r="E56" i="4"/>
  <c r="D56" i="4"/>
  <c r="A56" i="4"/>
  <c r="K55" i="4"/>
  <c r="J55" i="4"/>
  <c r="I55" i="4"/>
  <c r="H55" i="4"/>
  <c r="G55" i="4"/>
  <c r="F55" i="4"/>
  <c r="E55" i="4"/>
  <c r="D55" i="4"/>
  <c r="A55" i="4"/>
  <c r="K54" i="4"/>
  <c r="J54" i="4"/>
  <c r="I54" i="4"/>
  <c r="H54" i="4"/>
  <c r="G54" i="4"/>
  <c r="F54" i="4"/>
  <c r="E54" i="4"/>
  <c r="D54" i="4"/>
  <c r="A54" i="4"/>
  <c r="K53" i="4"/>
  <c r="J53" i="4"/>
  <c r="I53" i="4"/>
  <c r="H53" i="4"/>
  <c r="G53" i="4"/>
  <c r="F53" i="4"/>
  <c r="E53" i="4"/>
  <c r="D53" i="4"/>
  <c r="A53" i="4"/>
  <c r="K52" i="4"/>
  <c r="J52" i="4"/>
  <c r="I52" i="4"/>
  <c r="H52" i="4"/>
  <c r="G52" i="4"/>
  <c r="F52" i="4"/>
  <c r="E52" i="4"/>
  <c r="D52" i="4"/>
  <c r="A52" i="4"/>
  <c r="K51" i="4"/>
  <c r="J51" i="4"/>
  <c r="I51" i="4"/>
  <c r="H51" i="4"/>
  <c r="G51" i="4"/>
  <c r="F51" i="4"/>
  <c r="E51" i="4"/>
  <c r="D51" i="4"/>
  <c r="A51" i="4"/>
  <c r="K50" i="4"/>
  <c r="J50" i="4"/>
  <c r="I50" i="4"/>
  <c r="H50" i="4"/>
  <c r="G50" i="4"/>
  <c r="F50" i="4"/>
  <c r="E50" i="4"/>
  <c r="D50" i="4"/>
  <c r="A50" i="4"/>
  <c r="K49" i="4"/>
  <c r="J49" i="4"/>
  <c r="I49" i="4"/>
  <c r="H49" i="4"/>
  <c r="G49" i="4"/>
  <c r="F49" i="4"/>
  <c r="E49" i="4"/>
  <c r="D49" i="4"/>
  <c r="A49" i="4"/>
  <c r="K48" i="4"/>
  <c r="J48" i="4"/>
  <c r="I48" i="4"/>
  <c r="H48" i="4"/>
  <c r="G48" i="4"/>
  <c r="F48" i="4"/>
  <c r="E48" i="4"/>
  <c r="D48" i="4"/>
  <c r="A48" i="4"/>
  <c r="K47" i="4"/>
  <c r="J47" i="4"/>
  <c r="I47" i="4"/>
  <c r="H47" i="4"/>
  <c r="G47" i="4"/>
  <c r="F47" i="4"/>
  <c r="E47" i="4"/>
  <c r="D47" i="4"/>
  <c r="A47" i="4"/>
  <c r="K46" i="4"/>
  <c r="J46" i="4"/>
  <c r="I46" i="4"/>
  <c r="H46" i="4"/>
  <c r="G46" i="4"/>
  <c r="F46" i="4"/>
  <c r="E46" i="4"/>
  <c r="D46" i="4"/>
  <c r="A46" i="4"/>
  <c r="K45" i="4"/>
  <c r="J45" i="4"/>
  <c r="I45" i="4"/>
  <c r="H45" i="4"/>
  <c r="G45" i="4"/>
  <c r="F45" i="4"/>
  <c r="E45" i="4"/>
  <c r="D45" i="4"/>
  <c r="A45" i="4"/>
  <c r="K44" i="4"/>
  <c r="J44" i="4"/>
  <c r="I44" i="4"/>
  <c r="H44" i="4"/>
  <c r="G44" i="4"/>
  <c r="F44" i="4"/>
  <c r="E44" i="4"/>
  <c r="D44" i="4"/>
  <c r="A44" i="4"/>
  <c r="K43" i="4"/>
  <c r="J43" i="4"/>
  <c r="I43" i="4"/>
  <c r="H43" i="4"/>
  <c r="G43" i="4"/>
  <c r="F43" i="4"/>
  <c r="E43" i="4"/>
  <c r="D43" i="4"/>
  <c r="A43" i="4"/>
  <c r="K42" i="4"/>
  <c r="J42" i="4"/>
  <c r="I42" i="4"/>
  <c r="H42" i="4"/>
  <c r="G42" i="4"/>
  <c r="F42" i="4"/>
  <c r="E42" i="4"/>
  <c r="D42" i="4"/>
  <c r="A42" i="4"/>
  <c r="K41" i="4"/>
  <c r="J41" i="4"/>
  <c r="I41" i="4"/>
  <c r="H41" i="4"/>
  <c r="G41" i="4"/>
  <c r="F41" i="4"/>
  <c r="E41" i="4"/>
  <c r="D41" i="4"/>
  <c r="A41" i="4"/>
  <c r="K40" i="4"/>
  <c r="J40" i="4"/>
  <c r="I40" i="4"/>
  <c r="H40" i="4"/>
  <c r="G40" i="4"/>
  <c r="F40" i="4"/>
  <c r="E40" i="4"/>
  <c r="D40" i="4"/>
  <c r="A40" i="4"/>
  <c r="K39" i="4"/>
  <c r="J39" i="4"/>
  <c r="I39" i="4"/>
  <c r="H39" i="4"/>
  <c r="G39" i="4"/>
  <c r="F39" i="4"/>
  <c r="E39" i="4"/>
  <c r="D39" i="4"/>
  <c r="A39" i="4"/>
  <c r="K38" i="4"/>
  <c r="J38" i="4"/>
  <c r="I38" i="4"/>
  <c r="H38" i="4"/>
  <c r="G38" i="4"/>
  <c r="F38" i="4"/>
  <c r="E38" i="4"/>
  <c r="D38" i="4"/>
  <c r="A38" i="4"/>
  <c r="K37" i="4"/>
  <c r="J37" i="4"/>
  <c r="I37" i="4"/>
  <c r="H37" i="4"/>
  <c r="G37" i="4"/>
  <c r="F37" i="4"/>
  <c r="E37" i="4"/>
  <c r="D37" i="4"/>
  <c r="A37" i="4"/>
  <c r="K36" i="4"/>
  <c r="J36" i="4"/>
  <c r="I36" i="4"/>
  <c r="H36" i="4"/>
  <c r="G36" i="4"/>
  <c r="F36" i="4"/>
  <c r="E36" i="4"/>
  <c r="D36" i="4"/>
  <c r="A36" i="4"/>
  <c r="K35" i="4"/>
  <c r="J35" i="4"/>
  <c r="I35" i="4"/>
  <c r="H35" i="4"/>
  <c r="G35" i="4"/>
  <c r="F35" i="4"/>
  <c r="E35" i="4"/>
  <c r="D35" i="4"/>
  <c r="A35" i="4"/>
  <c r="K34" i="4"/>
  <c r="J34" i="4"/>
  <c r="I34" i="4"/>
  <c r="H34" i="4"/>
  <c r="G34" i="4"/>
  <c r="F34" i="4"/>
  <c r="E34" i="4"/>
  <c r="D34" i="4"/>
  <c r="A34" i="4"/>
  <c r="K33" i="4"/>
  <c r="J33" i="4"/>
  <c r="I33" i="4"/>
  <c r="H33" i="4"/>
  <c r="G33" i="4"/>
  <c r="F33" i="4"/>
  <c r="E33" i="4"/>
  <c r="D33" i="4"/>
  <c r="A33" i="4"/>
  <c r="K32" i="4"/>
  <c r="J32" i="4"/>
  <c r="I32" i="4"/>
  <c r="H32" i="4"/>
  <c r="G32" i="4"/>
  <c r="F32" i="4"/>
  <c r="E32" i="4"/>
  <c r="D32" i="4"/>
  <c r="A32" i="4"/>
  <c r="K31" i="4"/>
  <c r="J31" i="4"/>
  <c r="I31" i="4"/>
  <c r="H31" i="4"/>
  <c r="G31" i="4"/>
  <c r="F31" i="4"/>
  <c r="E31" i="4"/>
  <c r="D31" i="4"/>
  <c r="A31" i="4"/>
  <c r="K30" i="4"/>
  <c r="J30" i="4"/>
  <c r="I30" i="4"/>
  <c r="H30" i="4"/>
  <c r="G30" i="4"/>
  <c r="F30" i="4"/>
  <c r="E30" i="4"/>
  <c r="D30" i="4"/>
  <c r="A30" i="4"/>
  <c r="K29" i="4"/>
  <c r="J29" i="4"/>
  <c r="I29" i="4"/>
  <c r="H29" i="4"/>
  <c r="G29" i="4"/>
  <c r="F29" i="4"/>
  <c r="E29" i="4"/>
  <c r="D29" i="4"/>
  <c r="A29" i="4"/>
  <c r="K28" i="4"/>
  <c r="J28" i="4"/>
  <c r="I28" i="4"/>
  <c r="H28" i="4"/>
  <c r="G28" i="4"/>
  <c r="F28" i="4"/>
  <c r="E28" i="4"/>
  <c r="D28" i="4"/>
  <c r="A28" i="4"/>
  <c r="K27" i="4"/>
  <c r="J27" i="4"/>
  <c r="I27" i="4"/>
  <c r="H27" i="4"/>
  <c r="G27" i="4"/>
  <c r="F27" i="4"/>
  <c r="E27" i="4"/>
  <c r="D27" i="4"/>
  <c r="A27" i="4"/>
  <c r="K26" i="4"/>
  <c r="J26" i="4"/>
  <c r="I26" i="4"/>
  <c r="H26" i="4"/>
  <c r="G26" i="4"/>
  <c r="F26" i="4"/>
  <c r="E26" i="4"/>
  <c r="D26" i="4"/>
  <c r="A26" i="4"/>
  <c r="K25" i="4"/>
  <c r="J25" i="4"/>
  <c r="I25" i="4"/>
  <c r="H25" i="4"/>
  <c r="G25" i="4"/>
  <c r="F25" i="4"/>
  <c r="E25" i="4"/>
  <c r="D25" i="4"/>
  <c r="A25" i="4"/>
  <c r="K24" i="4"/>
  <c r="J24" i="4"/>
  <c r="I24" i="4"/>
  <c r="H24" i="4"/>
  <c r="G24" i="4"/>
  <c r="F24" i="4"/>
  <c r="E24" i="4"/>
  <c r="D24" i="4"/>
  <c r="A24" i="4"/>
  <c r="K23" i="4"/>
  <c r="J23" i="4"/>
  <c r="I23" i="4"/>
  <c r="H23" i="4"/>
  <c r="G23" i="4"/>
  <c r="F23" i="4"/>
  <c r="E23" i="4"/>
  <c r="D23" i="4"/>
  <c r="A23" i="4"/>
  <c r="K22" i="4"/>
  <c r="J22" i="4"/>
  <c r="I22" i="4"/>
  <c r="H22" i="4"/>
  <c r="G22" i="4"/>
  <c r="F22" i="4"/>
  <c r="E22" i="4"/>
  <c r="D22" i="4"/>
  <c r="A22" i="4"/>
  <c r="K21" i="4"/>
  <c r="J21" i="4"/>
  <c r="I21" i="4"/>
  <c r="H21" i="4"/>
  <c r="G21" i="4"/>
  <c r="F21" i="4"/>
  <c r="E21" i="4"/>
  <c r="D21" i="4"/>
  <c r="A21" i="4"/>
  <c r="K20" i="4"/>
  <c r="J20" i="4"/>
  <c r="I20" i="4"/>
  <c r="H20" i="4"/>
  <c r="G20" i="4"/>
  <c r="F20" i="4"/>
  <c r="E20" i="4"/>
  <c r="D20" i="4"/>
  <c r="A20" i="4"/>
  <c r="K19" i="4"/>
  <c r="J19" i="4"/>
  <c r="I19" i="4"/>
  <c r="H19" i="4"/>
  <c r="G19" i="4"/>
  <c r="F19" i="4"/>
  <c r="E19" i="4"/>
  <c r="D19" i="4"/>
  <c r="A19" i="4"/>
  <c r="K18" i="4"/>
  <c r="J18" i="4"/>
  <c r="I18" i="4"/>
  <c r="H18" i="4"/>
  <c r="G18" i="4"/>
  <c r="F18" i="4"/>
  <c r="E18" i="4"/>
  <c r="D18" i="4"/>
  <c r="A18" i="4"/>
  <c r="K17" i="4"/>
  <c r="J17" i="4"/>
  <c r="I17" i="4"/>
  <c r="H17" i="4"/>
  <c r="G17" i="4"/>
  <c r="F17" i="4"/>
  <c r="E17" i="4"/>
  <c r="D17" i="4"/>
  <c r="A17" i="4"/>
  <c r="K16" i="4"/>
  <c r="J16" i="4"/>
  <c r="I16" i="4"/>
  <c r="H16" i="4"/>
  <c r="G16" i="4"/>
  <c r="F16" i="4"/>
  <c r="E16" i="4"/>
  <c r="D16" i="4"/>
  <c r="A16" i="4"/>
  <c r="K15" i="4"/>
  <c r="J15" i="4"/>
  <c r="I15" i="4"/>
  <c r="H15" i="4"/>
  <c r="G15" i="4"/>
  <c r="F15" i="4"/>
  <c r="E15" i="4"/>
  <c r="D15" i="4"/>
  <c r="A15" i="4"/>
  <c r="K14" i="4"/>
  <c r="J14" i="4"/>
  <c r="I14" i="4"/>
  <c r="H14" i="4"/>
  <c r="G14" i="4"/>
  <c r="F14" i="4"/>
  <c r="E14" i="4"/>
  <c r="D14" i="4"/>
  <c r="A14" i="4"/>
  <c r="K13" i="4"/>
  <c r="J13" i="4"/>
  <c r="I13" i="4"/>
  <c r="H13" i="4"/>
  <c r="G13" i="4"/>
  <c r="F13" i="4"/>
  <c r="E13" i="4"/>
  <c r="D13" i="4"/>
  <c r="A13" i="4"/>
  <c r="K12" i="4"/>
  <c r="J12" i="4"/>
  <c r="I12" i="4"/>
  <c r="H12" i="4"/>
  <c r="G12" i="4"/>
  <c r="F12" i="4"/>
  <c r="E12" i="4"/>
  <c r="D12" i="4"/>
  <c r="A12" i="4"/>
  <c r="K11" i="4"/>
  <c r="J11" i="4"/>
  <c r="I11" i="4"/>
  <c r="H11" i="4"/>
  <c r="G11" i="4"/>
  <c r="F11" i="4"/>
  <c r="E11" i="4"/>
  <c r="D11" i="4"/>
  <c r="A11" i="4"/>
  <c r="K10" i="4"/>
  <c r="J10" i="4"/>
  <c r="I10" i="4"/>
  <c r="H10" i="4"/>
  <c r="G10" i="4"/>
  <c r="F10" i="4"/>
  <c r="E10" i="4"/>
  <c r="D10" i="4"/>
  <c r="A10" i="4"/>
  <c r="B75" i="3"/>
  <c r="A75" i="3"/>
  <c r="B74" i="3"/>
  <c r="A74" i="3"/>
  <c r="B73" i="3"/>
  <c r="A73" i="3"/>
  <c r="B72" i="3"/>
  <c r="A72" i="3"/>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A11" i="3"/>
  <c r="A10" i="3"/>
  <c r="B21" i="9"/>
  <c r="I55" i="5"/>
  <c r="E55" i="5"/>
  <c r="A40" i="9"/>
  <c r="A24" i="9"/>
  <c r="A23" i="9"/>
  <c r="A21" i="9"/>
  <c r="A32" i="9"/>
  <c r="A31" i="9"/>
  <c r="A28" i="9"/>
  <c r="B14" i="9"/>
  <c r="A18" i="9"/>
  <c r="A17" i="9"/>
  <c r="A16" i="9"/>
  <c r="A15" i="9"/>
  <c r="A11" i="9"/>
  <c r="K74" i="8"/>
  <c r="K73" i="8"/>
  <c r="K72" i="8"/>
  <c r="K71" i="8"/>
  <c r="K70" i="8"/>
  <c r="K68" i="8"/>
  <c r="K66" i="8"/>
  <c r="K65" i="8"/>
  <c r="K64" i="8"/>
  <c r="K63" i="8"/>
  <c r="K62" i="8"/>
  <c r="K61" i="8"/>
  <c r="K60" i="8"/>
  <c r="K59" i="8"/>
  <c r="K58" i="8"/>
  <c r="K57" i="8"/>
  <c r="K56" i="8"/>
  <c r="K55" i="8"/>
  <c r="K52" i="8"/>
  <c r="K51" i="8"/>
  <c r="K49" i="8"/>
  <c r="K48" i="8"/>
  <c r="K47" i="8"/>
  <c r="K46" i="8"/>
  <c r="K45" i="8"/>
  <c r="K44" i="8"/>
  <c r="K43" i="8"/>
  <c r="K42" i="8"/>
  <c r="K41" i="8"/>
  <c r="K40" i="8"/>
  <c r="K39" i="8"/>
  <c r="K38" i="8"/>
  <c r="K37" i="8"/>
  <c r="K36" i="8"/>
  <c r="K34" i="8"/>
  <c r="K33" i="8"/>
  <c r="K32" i="8"/>
  <c r="K31" i="8"/>
  <c r="K30" i="8"/>
  <c r="K29" i="8"/>
  <c r="K28" i="8"/>
  <c r="K27" i="8"/>
  <c r="K26" i="8"/>
  <c r="K25" i="8"/>
  <c r="K22" i="8"/>
  <c r="K21" i="8"/>
  <c r="K20" i="8"/>
  <c r="K19" i="8"/>
  <c r="K18" i="8"/>
  <c r="K17" i="8"/>
  <c r="K16" i="8"/>
  <c r="K15" i="8"/>
  <c r="K13" i="8"/>
  <c r="K12" i="8"/>
  <c r="K11" i="8"/>
  <c r="K76" i="8"/>
  <c r="K10" i="8"/>
  <c r="M10" i="8"/>
  <c r="J10" i="8"/>
  <c r="H9" i="8"/>
  <c r="G10" i="8"/>
  <c r="E10" i="8"/>
  <c r="L10" i="8"/>
  <c r="A10" i="8"/>
  <c r="M9" i="8"/>
  <c r="G9" i="8"/>
  <c r="E9" i="8"/>
  <c r="L9" i="8"/>
  <c r="A9" i="8"/>
  <c r="A2" i="8"/>
  <c r="G8" i="6"/>
  <c r="A8" i="6"/>
  <c r="P8" i="5"/>
  <c r="O8" i="5"/>
  <c r="N8" i="5"/>
  <c r="M8" i="5"/>
  <c r="L8" i="5"/>
  <c r="K8" i="5"/>
  <c r="J8" i="5"/>
  <c r="I8" i="5"/>
  <c r="H8" i="5"/>
  <c r="G8" i="5"/>
  <c r="F8" i="5"/>
  <c r="E8" i="5"/>
  <c r="D8" i="5"/>
  <c r="A8" i="5"/>
  <c r="A8" i="4"/>
  <c r="A2" i="6"/>
  <c r="A2" i="5"/>
  <c r="A9" i="6"/>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K7" i="5"/>
  <c r="K9" i="4"/>
  <c r="J9" i="4"/>
  <c r="I9" i="4"/>
  <c r="H9" i="4"/>
  <c r="G9" i="4"/>
  <c r="F9" i="4"/>
  <c r="K8" i="4"/>
  <c r="J8" i="4"/>
  <c r="I8" i="4"/>
  <c r="H8" i="4"/>
  <c r="G8" i="4"/>
  <c r="F8" i="4"/>
  <c r="E8" i="4"/>
  <c r="D8" i="4"/>
  <c r="E3" i="2"/>
  <c r="F3" i="2"/>
  <c r="D3" i="2"/>
  <c r="C3" i="2"/>
  <c r="G9" i="6"/>
  <c r="A1" i="8"/>
  <c r="Q68" i="5"/>
  <c r="P68" i="5"/>
  <c r="M68" i="5"/>
  <c r="L68" i="5"/>
  <c r="K68" i="5"/>
  <c r="J68" i="5"/>
  <c r="I68" i="5"/>
  <c r="H68" i="5"/>
  <c r="G68" i="5"/>
  <c r="F68" i="5"/>
  <c r="E68" i="5"/>
  <c r="D68" i="5"/>
  <c r="Q67" i="5"/>
  <c r="P67" i="5"/>
  <c r="M67" i="5"/>
  <c r="L67" i="5"/>
  <c r="K67" i="5"/>
  <c r="J67" i="5"/>
  <c r="I67" i="5"/>
  <c r="H67" i="5"/>
  <c r="G67" i="5"/>
  <c r="F67" i="5"/>
  <c r="E67" i="5"/>
  <c r="D67" i="5"/>
  <c r="Q66" i="5"/>
  <c r="P66" i="5"/>
  <c r="M66" i="5"/>
  <c r="L66" i="5"/>
  <c r="K66" i="5"/>
  <c r="J66" i="5"/>
  <c r="I66" i="5"/>
  <c r="H66" i="5"/>
  <c r="G66" i="5"/>
  <c r="F66" i="5"/>
  <c r="E66" i="5"/>
  <c r="D66" i="5"/>
  <c r="Q65" i="5"/>
  <c r="P65" i="5"/>
  <c r="M65" i="5"/>
  <c r="L65" i="5"/>
  <c r="K65" i="5"/>
  <c r="J65" i="5"/>
  <c r="I65" i="5"/>
  <c r="H65" i="5"/>
  <c r="G65" i="5"/>
  <c r="F65" i="5"/>
  <c r="E65" i="5"/>
  <c r="D65" i="5"/>
  <c r="Q64" i="5"/>
  <c r="P64" i="5"/>
  <c r="M64" i="5"/>
  <c r="L64" i="5"/>
  <c r="K64" i="5"/>
  <c r="J64" i="5"/>
  <c r="I64" i="5"/>
  <c r="H64" i="5"/>
  <c r="G64" i="5"/>
  <c r="F64" i="5"/>
  <c r="E64" i="5"/>
  <c r="D64" i="5"/>
  <c r="Q63" i="5"/>
  <c r="P63" i="5"/>
  <c r="M63" i="5"/>
  <c r="L63" i="5"/>
  <c r="K63" i="5"/>
  <c r="J63" i="5"/>
  <c r="I63" i="5"/>
  <c r="H63" i="5"/>
  <c r="G63" i="5"/>
  <c r="F63" i="5"/>
  <c r="E63" i="5"/>
  <c r="D63" i="5"/>
  <c r="Q62" i="5"/>
  <c r="P62" i="5"/>
  <c r="M62" i="5"/>
  <c r="L62" i="5"/>
  <c r="K62" i="5"/>
  <c r="J62" i="5"/>
  <c r="I62" i="5"/>
  <c r="H62" i="5"/>
  <c r="G62" i="5"/>
  <c r="F62" i="5"/>
  <c r="E62" i="5"/>
  <c r="D62" i="5"/>
  <c r="Q61" i="5"/>
  <c r="P61" i="5"/>
  <c r="M61" i="5"/>
  <c r="L61" i="5"/>
  <c r="K61" i="5"/>
  <c r="J61" i="5"/>
  <c r="I61" i="5"/>
  <c r="H61" i="5"/>
  <c r="G61" i="5"/>
  <c r="F61" i="5"/>
  <c r="E61" i="5"/>
  <c r="D61" i="5"/>
  <c r="Q60" i="5"/>
  <c r="P60" i="5"/>
  <c r="M60" i="5"/>
  <c r="L60" i="5"/>
  <c r="K60" i="5"/>
  <c r="J60" i="5"/>
  <c r="I60" i="5"/>
  <c r="H60" i="5"/>
  <c r="G60" i="5"/>
  <c r="F60" i="5"/>
  <c r="E60" i="5"/>
  <c r="D60" i="5"/>
  <c r="Q59" i="5"/>
  <c r="P59" i="5"/>
  <c r="M59" i="5"/>
  <c r="L59" i="5"/>
  <c r="K59" i="5"/>
  <c r="J59" i="5"/>
  <c r="I59" i="5"/>
  <c r="H59" i="5"/>
  <c r="G59" i="5"/>
  <c r="F59" i="5"/>
  <c r="E59" i="5"/>
  <c r="D59" i="5"/>
  <c r="Q58" i="5"/>
  <c r="P58" i="5"/>
  <c r="M58" i="5"/>
  <c r="L58" i="5"/>
  <c r="K58" i="5"/>
  <c r="J58" i="5"/>
  <c r="I58" i="5"/>
  <c r="H58" i="5"/>
  <c r="G58" i="5"/>
  <c r="F58" i="5"/>
  <c r="E58" i="5"/>
  <c r="D58" i="5"/>
  <c r="Q57" i="5"/>
  <c r="P57" i="5"/>
  <c r="M57" i="5"/>
  <c r="L57" i="5"/>
  <c r="K57" i="5"/>
  <c r="J57" i="5"/>
  <c r="I57" i="5"/>
  <c r="H57" i="5"/>
  <c r="G57" i="5"/>
  <c r="F57" i="5"/>
  <c r="E57" i="5"/>
  <c r="D57" i="5"/>
  <c r="Q56" i="5"/>
  <c r="P56" i="5"/>
  <c r="M56" i="5"/>
  <c r="L56" i="5"/>
  <c r="K56" i="5"/>
  <c r="J56" i="5"/>
  <c r="I56" i="5"/>
  <c r="H56" i="5"/>
  <c r="G56" i="5"/>
  <c r="F56" i="5"/>
  <c r="E56" i="5"/>
  <c r="D56" i="5"/>
  <c r="L55" i="5"/>
  <c r="K55" i="5"/>
  <c r="H55" i="5"/>
  <c r="G55" i="5"/>
  <c r="Q54" i="5"/>
  <c r="P54" i="5"/>
  <c r="M54" i="5"/>
  <c r="L54" i="5"/>
  <c r="K54" i="5"/>
  <c r="J54" i="5"/>
  <c r="I54" i="5"/>
  <c r="H54" i="5"/>
  <c r="G54" i="5"/>
  <c r="F54" i="5"/>
  <c r="E54" i="5"/>
  <c r="D54" i="5"/>
  <c r="Q53" i="5"/>
  <c r="P53" i="5"/>
  <c r="M53" i="5"/>
  <c r="L53" i="5"/>
  <c r="K53" i="5"/>
  <c r="J53" i="5"/>
  <c r="I53" i="5"/>
  <c r="H53" i="5"/>
  <c r="G53" i="5"/>
  <c r="F53" i="5"/>
  <c r="E53" i="5"/>
  <c r="D53" i="5"/>
  <c r="Q52" i="5"/>
  <c r="P52" i="5"/>
  <c r="M52" i="5"/>
  <c r="L52" i="5"/>
  <c r="K52" i="5"/>
  <c r="J52" i="5"/>
  <c r="I52" i="5"/>
  <c r="H52" i="5"/>
  <c r="G52" i="5"/>
  <c r="F52" i="5"/>
  <c r="E52" i="5"/>
  <c r="D52" i="5"/>
  <c r="Q51" i="5"/>
  <c r="P51" i="5"/>
  <c r="M51" i="5"/>
  <c r="L51" i="5"/>
  <c r="K51" i="5"/>
  <c r="J51" i="5"/>
  <c r="I51" i="5"/>
  <c r="H51" i="5"/>
  <c r="G51" i="5"/>
  <c r="F51" i="5"/>
  <c r="E51" i="5"/>
  <c r="D51" i="5"/>
  <c r="Q50" i="5"/>
  <c r="P50" i="5"/>
  <c r="M50" i="5"/>
  <c r="L50" i="5"/>
  <c r="K50" i="5"/>
  <c r="J50" i="5"/>
  <c r="I50" i="5"/>
  <c r="H50" i="5"/>
  <c r="G50" i="5"/>
  <c r="F50" i="5"/>
  <c r="E50" i="5"/>
  <c r="D50" i="5"/>
  <c r="Q49" i="5"/>
  <c r="P49" i="5"/>
  <c r="M49" i="5"/>
  <c r="L49" i="5"/>
  <c r="K49" i="5"/>
  <c r="J49" i="5"/>
  <c r="I49" i="5"/>
  <c r="H49" i="5"/>
  <c r="G49" i="5"/>
  <c r="F49" i="5"/>
  <c r="E49" i="5"/>
  <c r="D49" i="5"/>
  <c r="Q48" i="5"/>
  <c r="P48" i="5"/>
  <c r="M48" i="5"/>
  <c r="L48" i="5"/>
  <c r="K48" i="5"/>
  <c r="J48" i="5"/>
  <c r="I48" i="5"/>
  <c r="H48" i="5"/>
  <c r="G48" i="5"/>
  <c r="F48" i="5"/>
  <c r="E48" i="5"/>
  <c r="D48" i="5"/>
  <c r="Q47" i="5"/>
  <c r="P47" i="5"/>
  <c r="M47" i="5"/>
  <c r="L47" i="5"/>
  <c r="K47" i="5"/>
  <c r="J47" i="5"/>
  <c r="I47" i="5"/>
  <c r="H47" i="5"/>
  <c r="G47" i="5"/>
  <c r="F47" i="5"/>
  <c r="E47" i="5"/>
  <c r="D47" i="5"/>
  <c r="Q46" i="5"/>
  <c r="P46" i="5"/>
  <c r="M46" i="5"/>
  <c r="L46" i="5"/>
  <c r="K46" i="5"/>
  <c r="J46" i="5"/>
  <c r="I46" i="5"/>
  <c r="H46" i="5"/>
  <c r="G46" i="5"/>
  <c r="F46" i="5"/>
  <c r="E46" i="5"/>
  <c r="D46" i="5"/>
  <c r="Q45" i="5"/>
  <c r="P45" i="5"/>
  <c r="M45" i="5"/>
  <c r="L45" i="5"/>
  <c r="K45" i="5"/>
  <c r="J45" i="5"/>
  <c r="I45" i="5"/>
  <c r="H45" i="5"/>
  <c r="G45" i="5"/>
  <c r="F45" i="5"/>
  <c r="E45" i="5"/>
  <c r="D45" i="5"/>
  <c r="Q44" i="5"/>
  <c r="P44" i="5"/>
  <c r="M44" i="5"/>
  <c r="L44" i="5"/>
  <c r="K44" i="5"/>
  <c r="J44" i="5"/>
  <c r="I44" i="5"/>
  <c r="H44" i="5"/>
  <c r="G44" i="5"/>
  <c r="F44" i="5"/>
  <c r="E44" i="5"/>
  <c r="D44" i="5"/>
  <c r="Q43" i="5"/>
  <c r="P43" i="5"/>
  <c r="M43" i="5"/>
  <c r="L43" i="5"/>
  <c r="K43" i="5"/>
  <c r="J43" i="5"/>
  <c r="I43" i="5"/>
  <c r="H43" i="5"/>
  <c r="G43" i="5"/>
  <c r="F43" i="5"/>
  <c r="E43" i="5"/>
  <c r="D43" i="5"/>
  <c r="Q42" i="5"/>
  <c r="P42" i="5"/>
  <c r="M42" i="5"/>
  <c r="L42" i="5"/>
  <c r="K42" i="5"/>
  <c r="J42" i="5"/>
  <c r="I42" i="5"/>
  <c r="H42" i="5"/>
  <c r="G42" i="5"/>
  <c r="F42" i="5"/>
  <c r="E42" i="5"/>
  <c r="D42" i="5"/>
  <c r="Q41" i="5"/>
  <c r="P41" i="5"/>
  <c r="M41" i="5"/>
  <c r="L41" i="5"/>
  <c r="K41" i="5"/>
  <c r="J41" i="5"/>
  <c r="I41" i="5"/>
  <c r="H41" i="5"/>
  <c r="G41" i="5"/>
  <c r="F41" i="5"/>
  <c r="E41" i="5"/>
  <c r="D41" i="5"/>
  <c r="Q40" i="5"/>
  <c r="P40" i="5"/>
  <c r="M40" i="5"/>
  <c r="L40" i="5"/>
  <c r="K40" i="5"/>
  <c r="J40" i="5"/>
  <c r="I40" i="5"/>
  <c r="H40" i="5"/>
  <c r="G40" i="5"/>
  <c r="F40" i="5"/>
  <c r="E40" i="5"/>
  <c r="D40" i="5"/>
  <c r="Q39" i="5"/>
  <c r="P39" i="5"/>
  <c r="M39" i="5"/>
  <c r="L39" i="5"/>
  <c r="K39" i="5"/>
  <c r="J39" i="5"/>
  <c r="I39" i="5"/>
  <c r="H39" i="5"/>
  <c r="G39" i="5"/>
  <c r="F39" i="5"/>
  <c r="E39" i="5"/>
  <c r="D39" i="5"/>
  <c r="Q38" i="5"/>
  <c r="P38" i="5"/>
  <c r="M38" i="5"/>
  <c r="L38" i="5"/>
  <c r="K38" i="5"/>
  <c r="J38" i="5"/>
  <c r="I38" i="5"/>
  <c r="H38" i="5"/>
  <c r="G38" i="5"/>
  <c r="F38" i="5"/>
  <c r="E38" i="5"/>
  <c r="D38" i="5"/>
  <c r="Q37" i="5"/>
  <c r="P37" i="5"/>
  <c r="M37" i="5"/>
  <c r="L37" i="5"/>
  <c r="K37" i="5"/>
  <c r="J37" i="5"/>
  <c r="I37" i="5"/>
  <c r="H37" i="5"/>
  <c r="G37" i="5"/>
  <c r="F37" i="5"/>
  <c r="E37" i="5"/>
  <c r="D37" i="5"/>
  <c r="Q36" i="5"/>
  <c r="P36" i="5"/>
  <c r="M36" i="5"/>
  <c r="L36" i="5"/>
  <c r="K36" i="5"/>
  <c r="J36" i="5"/>
  <c r="I36" i="5"/>
  <c r="H36" i="5"/>
  <c r="G36" i="5"/>
  <c r="F36" i="5"/>
  <c r="E36" i="5"/>
  <c r="D36" i="5"/>
  <c r="Q35" i="5"/>
  <c r="P35" i="5"/>
  <c r="M35" i="5"/>
  <c r="L35" i="5"/>
  <c r="K35" i="5"/>
  <c r="J35" i="5"/>
  <c r="I35" i="5"/>
  <c r="H35" i="5"/>
  <c r="G35" i="5"/>
  <c r="F35" i="5"/>
  <c r="E35" i="5"/>
  <c r="D35" i="5"/>
  <c r="Q34" i="5"/>
  <c r="P34" i="5"/>
  <c r="M34" i="5"/>
  <c r="L34" i="5"/>
  <c r="K34" i="5"/>
  <c r="J34" i="5"/>
  <c r="I34" i="5"/>
  <c r="H34" i="5"/>
  <c r="G34" i="5"/>
  <c r="F34" i="5"/>
  <c r="E34" i="5"/>
  <c r="D34" i="5"/>
  <c r="Q33" i="5"/>
  <c r="P33" i="5"/>
  <c r="M33" i="5"/>
  <c r="L33" i="5"/>
  <c r="K33" i="5"/>
  <c r="J33" i="5"/>
  <c r="I33" i="5"/>
  <c r="H33" i="5"/>
  <c r="G33" i="5"/>
  <c r="F33" i="5"/>
  <c r="E33" i="5"/>
  <c r="D33" i="5"/>
  <c r="Q32" i="5"/>
  <c r="P32" i="5"/>
  <c r="M32" i="5"/>
  <c r="L32" i="5"/>
  <c r="K32" i="5"/>
  <c r="J32" i="5"/>
  <c r="I32" i="5"/>
  <c r="H32" i="5"/>
  <c r="G32" i="5"/>
  <c r="F32" i="5"/>
  <c r="E32" i="5"/>
  <c r="D32" i="5"/>
  <c r="Q31" i="5"/>
  <c r="P31" i="5"/>
  <c r="M31" i="5"/>
  <c r="L31" i="5"/>
  <c r="K31" i="5"/>
  <c r="J31" i="5"/>
  <c r="I31" i="5"/>
  <c r="H31" i="5"/>
  <c r="G31" i="5"/>
  <c r="F31" i="5"/>
  <c r="E31" i="5"/>
  <c r="D31" i="5"/>
  <c r="Q30" i="5"/>
  <c r="P30" i="5"/>
  <c r="M30" i="5"/>
  <c r="L30" i="5"/>
  <c r="K30" i="5"/>
  <c r="J30" i="5"/>
  <c r="I30" i="5"/>
  <c r="H30" i="5"/>
  <c r="G30" i="5"/>
  <c r="F30" i="5"/>
  <c r="E30" i="5"/>
  <c r="D30" i="5"/>
  <c r="Q29" i="5"/>
  <c r="P29" i="5"/>
  <c r="M29" i="5"/>
  <c r="L29" i="5"/>
  <c r="K29" i="5"/>
  <c r="J29" i="5"/>
  <c r="I29" i="5"/>
  <c r="H29" i="5"/>
  <c r="G29" i="5"/>
  <c r="F29" i="5"/>
  <c r="E29" i="5"/>
  <c r="D29" i="5"/>
  <c r="Q28" i="5"/>
  <c r="P28" i="5"/>
  <c r="M28" i="5"/>
  <c r="L28" i="5"/>
  <c r="K28" i="5"/>
  <c r="J28" i="5"/>
  <c r="I28" i="5"/>
  <c r="H28" i="5"/>
  <c r="G28" i="5"/>
  <c r="F28" i="5"/>
  <c r="E28" i="5"/>
  <c r="D28" i="5"/>
  <c r="Q27" i="5"/>
  <c r="P27" i="5"/>
  <c r="M27" i="5"/>
  <c r="L27" i="5"/>
  <c r="K27" i="5"/>
  <c r="J27" i="5"/>
  <c r="I27" i="5"/>
  <c r="H27" i="5"/>
  <c r="G27" i="5"/>
  <c r="F27" i="5"/>
  <c r="E27" i="5"/>
  <c r="D27" i="5"/>
  <c r="Q26" i="5"/>
  <c r="P26" i="5"/>
  <c r="M26" i="5"/>
  <c r="L26" i="5"/>
  <c r="K26" i="5"/>
  <c r="J26" i="5"/>
  <c r="I26" i="5"/>
  <c r="H26" i="5"/>
  <c r="G26" i="5"/>
  <c r="F26" i="5"/>
  <c r="E26" i="5"/>
  <c r="D26" i="5"/>
  <c r="Q25" i="5"/>
  <c r="P25" i="5"/>
  <c r="M25" i="5"/>
  <c r="L25" i="5"/>
  <c r="K25" i="5"/>
  <c r="J25" i="5"/>
  <c r="I25" i="5"/>
  <c r="H25" i="5"/>
  <c r="G25" i="5"/>
  <c r="F25" i="5"/>
  <c r="E25" i="5"/>
  <c r="D25" i="5"/>
  <c r="Q24" i="5"/>
  <c r="P24" i="5"/>
  <c r="M24" i="5"/>
  <c r="L24" i="5"/>
  <c r="K24" i="5"/>
  <c r="J24" i="5"/>
  <c r="I24" i="5"/>
  <c r="H24" i="5"/>
  <c r="G24" i="5"/>
  <c r="F24" i="5"/>
  <c r="E24" i="5"/>
  <c r="D24" i="5"/>
  <c r="Q23" i="5"/>
  <c r="P23" i="5"/>
  <c r="M23" i="5"/>
  <c r="L23" i="5"/>
  <c r="K23" i="5"/>
  <c r="J23" i="5"/>
  <c r="I23" i="5"/>
  <c r="H23" i="5"/>
  <c r="G23" i="5"/>
  <c r="F23" i="5"/>
  <c r="E23" i="5"/>
  <c r="D23" i="5"/>
  <c r="Q22" i="5"/>
  <c r="P22" i="5"/>
  <c r="M22" i="5"/>
  <c r="L22" i="5"/>
  <c r="K22" i="5"/>
  <c r="J22" i="5"/>
  <c r="I22" i="5"/>
  <c r="H22" i="5"/>
  <c r="G22" i="5"/>
  <c r="F22" i="5"/>
  <c r="E22" i="5"/>
  <c r="D22" i="5"/>
  <c r="Q21" i="5"/>
  <c r="P21" i="5"/>
  <c r="M21" i="5"/>
  <c r="L21" i="5"/>
  <c r="K21" i="5"/>
  <c r="J21" i="5"/>
  <c r="I21" i="5"/>
  <c r="H21" i="5"/>
  <c r="G21" i="5"/>
  <c r="F21" i="5"/>
  <c r="E21" i="5"/>
  <c r="D21" i="5"/>
  <c r="Q20" i="5"/>
  <c r="P20" i="5"/>
  <c r="M20" i="5"/>
  <c r="L20" i="5"/>
  <c r="K20" i="5"/>
  <c r="J20" i="5"/>
  <c r="I20" i="5"/>
  <c r="H20" i="5"/>
  <c r="G20" i="5"/>
  <c r="F20" i="5"/>
  <c r="E20" i="5"/>
  <c r="D20" i="5"/>
  <c r="Q19" i="5"/>
  <c r="P19" i="5"/>
  <c r="M19" i="5"/>
  <c r="L19" i="5"/>
  <c r="K19" i="5"/>
  <c r="J19" i="5"/>
  <c r="I19" i="5"/>
  <c r="H19" i="5"/>
  <c r="G19" i="5"/>
  <c r="F19" i="5"/>
  <c r="E19" i="5"/>
  <c r="D19" i="5"/>
  <c r="Q18" i="5"/>
  <c r="P18" i="5"/>
  <c r="M18" i="5"/>
  <c r="L18" i="5"/>
  <c r="K18" i="5"/>
  <c r="J18" i="5"/>
  <c r="I18" i="5"/>
  <c r="H18" i="5"/>
  <c r="G18" i="5"/>
  <c r="F18" i="5"/>
  <c r="E18" i="5"/>
  <c r="D18" i="5"/>
  <c r="Q17" i="5"/>
  <c r="P17" i="5"/>
  <c r="M17" i="5"/>
  <c r="L17" i="5"/>
  <c r="K17" i="5"/>
  <c r="J17" i="5"/>
  <c r="I17" i="5"/>
  <c r="H17" i="5"/>
  <c r="G17" i="5"/>
  <c r="F17" i="5"/>
  <c r="E17" i="5"/>
  <c r="D17" i="5"/>
  <c r="Q16" i="5"/>
  <c r="P16" i="5"/>
  <c r="M16" i="5"/>
  <c r="L16" i="5"/>
  <c r="K16" i="5"/>
  <c r="J16" i="5"/>
  <c r="I16" i="5"/>
  <c r="H16" i="5"/>
  <c r="G16" i="5"/>
  <c r="F16" i="5"/>
  <c r="E16" i="5"/>
  <c r="D16" i="5"/>
  <c r="Q15" i="5"/>
  <c r="P15" i="5"/>
  <c r="M15" i="5"/>
  <c r="L15" i="5"/>
  <c r="K15" i="5"/>
  <c r="J15" i="5"/>
  <c r="I15" i="5"/>
  <c r="H15" i="5"/>
  <c r="G15" i="5"/>
  <c r="F15" i="5"/>
  <c r="E15" i="5"/>
  <c r="D15" i="5"/>
  <c r="Q14" i="5"/>
  <c r="P14" i="5"/>
  <c r="M14" i="5"/>
  <c r="L14" i="5"/>
  <c r="K14" i="5"/>
  <c r="J14" i="5"/>
  <c r="I14" i="5"/>
  <c r="H14" i="5"/>
  <c r="G14" i="5"/>
  <c r="F14" i="5"/>
  <c r="E14" i="5"/>
  <c r="D14" i="5"/>
  <c r="Q13" i="5"/>
  <c r="P13" i="5"/>
  <c r="M13" i="5"/>
  <c r="L13" i="5"/>
  <c r="K13" i="5"/>
  <c r="J13" i="5"/>
  <c r="I13" i="5"/>
  <c r="H13" i="5"/>
  <c r="G13" i="5"/>
  <c r="F13" i="5"/>
  <c r="E13" i="5"/>
  <c r="D13" i="5"/>
  <c r="Q12" i="5"/>
  <c r="P12" i="5"/>
  <c r="M12" i="5"/>
  <c r="L12" i="5"/>
  <c r="K12" i="5"/>
  <c r="J12" i="5"/>
  <c r="I12" i="5"/>
  <c r="H12" i="5"/>
  <c r="G12" i="5"/>
  <c r="F12" i="5"/>
  <c r="E12" i="5"/>
  <c r="D12" i="5"/>
  <c r="Q11" i="5"/>
  <c r="P11" i="5"/>
  <c r="M11" i="5"/>
  <c r="L11" i="5"/>
  <c r="K11" i="5"/>
  <c r="J11" i="5"/>
  <c r="I11" i="5"/>
  <c r="H11" i="5"/>
  <c r="G11" i="5"/>
  <c r="F11" i="5"/>
  <c r="E11" i="5"/>
  <c r="D11" i="5"/>
  <c r="Q10" i="5"/>
  <c r="Q9" i="5"/>
  <c r="Q8" i="5"/>
  <c r="M10" i="5"/>
  <c r="M9" i="5"/>
  <c r="F9" i="6"/>
  <c r="P10" i="5"/>
  <c r="L10" i="5"/>
  <c r="K10" i="5"/>
  <c r="J10" i="5"/>
  <c r="I10" i="5"/>
  <c r="H10" i="5"/>
  <c r="G10" i="5"/>
  <c r="F10" i="5"/>
  <c r="E10" i="5"/>
  <c r="D10" i="5"/>
  <c r="P9" i="5"/>
  <c r="L9" i="5"/>
  <c r="K9" i="5"/>
  <c r="J9" i="5"/>
  <c r="I9" i="5"/>
  <c r="H9" i="5"/>
  <c r="G9" i="5"/>
  <c r="F9" i="5"/>
  <c r="E9" i="5"/>
  <c r="D9" i="5"/>
  <c r="E9" i="4"/>
  <c r="D9" i="4"/>
  <c r="A9" i="4"/>
  <c r="A9" i="3"/>
  <c r="D55" i="5" l="1"/>
  <c r="M55" i="5"/>
  <c r="F55" i="5"/>
  <c r="J55" i="5"/>
  <c r="P55" i="5"/>
  <c r="Q55" i="5"/>
  <c r="A1" i="6"/>
  <c r="A1" i="5"/>
  <c r="A1" i="4"/>
</calcChain>
</file>

<file path=xl/comments1.xml><?xml version="1.0" encoding="utf-8"?>
<comments xmlns="http://schemas.openxmlformats.org/spreadsheetml/2006/main">
  <authors>
    <author>Donna Marie Pahl</author>
    <author>Donna Clements</author>
  </authors>
  <commentList>
    <comment ref="H8" authorId="0" shapeId="0">
      <text>
        <r>
          <rPr>
            <sz val="9"/>
            <color indexed="81"/>
            <rFont val="Tahoma"/>
            <family val="2"/>
          </rPr>
          <t>La etiqueta de la EPA incluye una declaración que indica los usos de los desinfectantes. Los productores deben utilizar un desinfectante que esté etiquetado para un propósito específico. Los ejemplos relevantes de usos etiquetados pueden incluir la desinfección de superficies no porosas en contacto con alimento o el tratamiento del agua para el lavado de frutas y verduras.</t>
        </r>
      </text>
    </comment>
    <comment ref="K8" authorId="0" shapeId="0">
      <text>
        <r>
          <rPr>
            <sz val="9"/>
            <color indexed="81"/>
            <rFont val="Tahoma"/>
            <family val="2"/>
          </rPr>
          <t xml:space="preserve">Sanitizer labels also list the types of
microorganisms that the product is able to control. Many sanitizers used on farms and packinghouses are labeled to control postharvest spoilage and decaycausing organisms or public health organisms (e.g., Escherichia coli or Listeria monocytogenes). 
</t>
        </r>
      </text>
    </comment>
    <comment ref="F9" authorId="1" shapeId="0">
      <text>
        <r>
          <rPr>
            <sz val="9"/>
            <color indexed="81"/>
            <rFont val="Tahoma"/>
            <family val="2"/>
          </rPr>
          <t xml:space="preserve">Este enlace abrirá la lista de etiquetas de la EPA (en inglés). Seleccione la fecha más reciente    
</t>
        </r>
      </text>
    </comment>
    <comment ref="G9" authorId="1" shapeId="0">
      <text>
        <r>
          <rPr>
            <sz val="9"/>
            <color indexed="81"/>
            <rFont val="Tahoma"/>
            <family val="2"/>
          </rPr>
          <t xml:space="preserve">Los datos de uso y eficacia en la etiqueta se basan en la fecha de la versión aquí indicada. Tenga en cuenta que es posible que no se basen en la versión de etiqueta de la EPA más reciente. 
</t>
        </r>
      </text>
    </comment>
    <comment ref="L9" authorId="0" shapeId="0">
      <text>
        <r>
          <rPr>
            <sz val="9"/>
            <color indexed="81"/>
            <rFont val="Tahoma"/>
            <family val="2"/>
          </rPr>
          <t>Consulte en el sitio web de OMRI para obtener detalles sobre restricciones. Siempre consulte con su certificador orgánico al seleccionar nuevos productos.</t>
        </r>
      </text>
    </comment>
  </commentList>
</comments>
</file>

<file path=xl/comments2.xml><?xml version="1.0" encoding="utf-8"?>
<comments xmlns="http://schemas.openxmlformats.org/spreadsheetml/2006/main">
  <authors>
    <author>Donna Marie Pahl</author>
  </authors>
  <commentList>
    <comment ref="M3" authorId="0" shapeId="0">
      <text>
        <r>
          <rPr>
            <b/>
            <sz val="9"/>
            <color indexed="81"/>
            <rFont val="Tahoma"/>
            <family val="2"/>
          </rPr>
          <t>Donna Marie Pahl:</t>
        </r>
        <r>
          <rPr>
            <sz val="9"/>
            <color indexed="81"/>
            <rFont val="Tahoma"/>
            <family val="2"/>
          </rPr>
          <t xml:space="preserve">
This could either be a sort box, or just could be sorted by names. </t>
        </r>
      </text>
    </comment>
  </commentList>
</comments>
</file>

<file path=xl/sharedStrings.xml><?xml version="1.0" encoding="utf-8"?>
<sst xmlns="http://schemas.openxmlformats.org/spreadsheetml/2006/main" count="1850" uniqueCount="550">
  <si>
    <t>PPG Calcium Hypochlorite Tablets</t>
  </si>
  <si>
    <t>Axiall, LLC</t>
  </si>
  <si>
    <t>748-295</t>
  </si>
  <si>
    <t>Agchlor 310</t>
  </si>
  <si>
    <t xml:space="preserve">Decco US Post-harvest, Inc. </t>
  </si>
  <si>
    <t>No</t>
  </si>
  <si>
    <t>2792-62</t>
  </si>
  <si>
    <t>Antimicrobial Fruit and Vegetable Treatment</t>
  </si>
  <si>
    <t xml:space="preserve">Ecolab, Inc.  </t>
  </si>
  <si>
    <t>1677-234</t>
  </si>
  <si>
    <t>Enviro Tech Chemical Services</t>
  </si>
  <si>
    <t>Allowed</t>
  </si>
  <si>
    <t>63838-2</t>
  </si>
  <si>
    <t>OMRI Approved?</t>
  </si>
  <si>
    <t xml:space="preserve">EPA Label </t>
  </si>
  <si>
    <t>Labeled Uses</t>
  </si>
  <si>
    <t>Washing Fruits and Vegetables</t>
  </si>
  <si>
    <t>Porous food-contact surfaces</t>
  </si>
  <si>
    <t>Non-porous food-contact surfaces</t>
  </si>
  <si>
    <t>Irrigation Water</t>
  </si>
  <si>
    <t>Labeled Control Targets</t>
  </si>
  <si>
    <t>Spoilage organisms</t>
  </si>
  <si>
    <t>Plant pathogens</t>
  </si>
  <si>
    <t>Public health</t>
  </si>
  <si>
    <t>Sodium hypochlorite</t>
  </si>
  <si>
    <t>Calcium hypochlorite</t>
  </si>
  <si>
    <t>Potassium hypochlorite</t>
  </si>
  <si>
    <t>Chlorine dioxide</t>
  </si>
  <si>
    <t>Lactic acid</t>
  </si>
  <si>
    <t>Malic acid</t>
  </si>
  <si>
    <t>Phosphoric acid</t>
  </si>
  <si>
    <t>Hydrogen peroxide</t>
  </si>
  <si>
    <t>Acetic acid</t>
  </si>
  <si>
    <t>Peroxyacetic Acid</t>
  </si>
  <si>
    <t>Allowed with restrictions</t>
  </si>
  <si>
    <t>Yes</t>
  </si>
  <si>
    <t>No information</t>
  </si>
  <si>
    <t>Sodium dodecylbenzene-sulfonate</t>
  </si>
  <si>
    <t>Active Ingredients</t>
  </si>
  <si>
    <t>Product Information</t>
  </si>
  <si>
    <t>Main Page</t>
  </si>
  <si>
    <t>None</t>
  </si>
  <si>
    <t>NA</t>
  </si>
  <si>
    <t>Default</t>
  </si>
  <si>
    <t>Anthium Dioxcide</t>
  </si>
  <si>
    <t>N/A</t>
  </si>
  <si>
    <t>Bromicide 4000</t>
  </si>
  <si>
    <t>Bromide Plus</t>
  </si>
  <si>
    <t>Busan 6040</t>
  </si>
  <si>
    <t>Carnebon 200</t>
  </si>
  <si>
    <t>Di-Oxy Solv</t>
  </si>
  <si>
    <t>Dixichlor Lite</t>
  </si>
  <si>
    <t xml:space="preserve">ECR Calcium Hypochlorite granules </t>
  </si>
  <si>
    <t>ECR Calcium Hypochlorite T</t>
  </si>
  <si>
    <t>Freshgard 72</t>
  </si>
  <si>
    <t xml:space="preserve">HTH Dry Chlorinator Tablets for Swimming Pools </t>
  </si>
  <si>
    <t>Hypo 150</t>
  </si>
  <si>
    <t>Liquichlor 12.5% Solution</t>
  </si>
  <si>
    <t>Maguard 5626</t>
  </si>
  <si>
    <t>Olin Chlorine</t>
  </si>
  <si>
    <t>Oxine</t>
  </si>
  <si>
    <t>Oxonia Active</t>
  </si>
  <si>
    <t>Pac-chlor 12.5%</t>
  </si>
  <si>
    <t>Peraclean 5</t>
  </si>
  <si>
    <t>Perasan C-5</t>
  </si>
  <si>
    <t>PerOx Extreme</t>
  </si>
  <si>
    <t>PPG 70 CAL Hypo Granules</t>
  </si>
  <si>
    <t xml:space="preserve">Pro-san L </t>
  </si>
  <si>
    <t>Pure Bright Germicidal Ultra Bleach</t>
  </si>
  <si>
    <t>Re-Ox</t>
  </si>
  <si>
    <t>SaniDate 15.0</t>
  </si>
  <si>
    <t>Selectrocide 2L500</t>
  </si>
  <si>
    <t>Selectrocide 5G</t>
  </si>
  <si>
    <t>Sodium Hypochlorite 12.5%</t>
  </si>
  <si>
    <t>Sno-Glo Bleach</t>
  </si>
  <si>
    <t>Ster-Bac</t>
  </si>
  <si>
    <t>Surchlor</t>
  </si>
  <si>
    <t>Tsunami 100</t>
  </si>
  <si>
    <t>Vertex Concentrate</t>
  </si>
  <si>
    <t>Vertex CSS-12</t>
  </si>
  <si>
    <t>Victory</t>
  </si>
  <si>
    <t>VigorOx SP-15</t>
  </si>
  <si>
    <t xml:space="preserve">Zep FS Formula 4665 </t>
  </si>
  <si>
    <t>International Dioxide, Inc.</t>
  </si>
  <si>
    <t>International Dioxcide, Inc.</t>
  </si>
  <si>
    <t>Olin Chlor Alkali Products</t>
  </si>
  <si>
    <t>ICL-IP America, Inc</t>
  </si>
  <si>
    <t>Buckman Laboratories Inc</t>
  </si>
  <si>
    <t>International Dioxcide, Inc</t>
  </si>
  <si>
    <t>Flo-Tec, Inc.</t>
  </si>
  <si>
    <t xml:space="preserve">DPC Industries, Inc. </t>
  </si>
  <si>
    <t>Environmental Compliance Resources LLC</t>
  </si>
  <si>
    <t>John Bean Technologies Corporation</t>
  </si>
  <si>
    <t>Rowell Chemical Corp.</t>
  </si>
  <si>
    <t>Mason Chemical Company</t>
  </si>
  <si>
    <t>Biosafe Systems</t>
  </si>
  <si>
    <t>Bio-Cide International, Inc</t>
  </si>
  <si>
    <t>Ecolab, Inc</t>
  </si>
  <si>
    <t>Pace International LLC</t>
  </si>
  <si>
    <t xml:space="preserve">Evonik Corporation </t>
  </si>
  <si>
    <t xml:space="preserve">Axiall, LLC </t>
  </si>
  <si>
    <t>Microcide, Inc.</t>
  </si>
  <si>
    <t>Blue Earth Labs, LLC</t>
  </si>
  <si>
    <t>BioSafe Systems, LLC</t>
  </si>
  <si>
    <t>Selective Micro Technologies, LLC</t>
  </si>
  <si>
    <t>Hydrite Chemical Co.</t>
  </si>
  <si>
    <t>Alexander Chemical Corporation</t>
  </si>
  <si>
    <t>Brenntag Mid-South, Inc.</t>
  </si>
  <si>
    <t>Ecolab</t>
  </si>
  <si>
    <t>Surpass Chemical Company, Inc.</t>
  </si>
  <si>
    <t xml:space="preserve">Ecolab </t>
  </si>
  <si>
    <t xml:space="preserve">Vertex 
Chemical 
Corporation </t>
  </si>
  <si>
    <t>Vertex Chemical Corporation</t>
  </si>
  <si>
    <t>Ecolab, Inc.</t>
  </si>
  <si>
    <t>Zep Commercial Sales &amp; Service</t>
  </si>
  <si>
    <t>For Food Contact Surfaces</t>
  </si>
  <si>
    <t>For Washing Fruits and Vegetables</t>
  </si>
  <si>
    <t>For Both Food Contact Surfaces and Fruits and Vegetables</t>
  </si>
  <si>
    <t>9150-8</t>
  </si>
  <si>
    <t>9150-7</t>
  </si>
  <si>
    <t>9150-2</t>
  </si>
  <si>
    <t>72315-6</t>
  </si>
  <si>
    <t>83451-17</t>
  </si>
  <si>
    <t>8622-49</t>
  </si>
  <si>
    <t>1448-345</t>
  </si>
  <si>
    <t>9150-3</t>
  </si>
  <si>
    <t>72160-2</t>
  </si>
  <si>
    <t>813-14</t>
  </si>
  <si>
    <t xml:space="preserve"> 86460-4</t>
  </si>
  <si>
    <t>86460-1</t>
  </si>
  <si>
    <t>86460-3</t>
  </si>
  <si>
    <t>8764-54</t>
  </si>
  <si>
    <t>1258-969</t>
  </si>
  <si>
    <t>67649-20001</t>
  </si>
  <si>
    <t>748-239</t>
  </si>
  <si>
    <t>550-198</t>
  </si>
  <si>
    <t>10324-214</t>
  </si>
  <si>
    <t>72315-1</t>
  </si>
  <si>
    <t>9804-1</t>
  </si>
  <si>
    <t>1677-129</t>
  </si>
  <si>
    <t>64864-55</t>
  </si>
  <si>
    <t>54289-3</t>
  </si>
  <si>
    <t xml:space="preserve">54289-
4 </t>
  </si>
  <si>
    <t>63838-1</t>
  </si>
  <si>
    <t>63838-13</t>
  </si>
  <si>
    <t>63838-20</t>
  </si>
  <si>
    <t>833-5</t>
  </si>
  <si>
    <t xml:space="preserve"> 748-296 </t>
  </si>
  <si>
    <t>71094-2</t>
  </si>
  <si>
    <t>70271-13</t>
  </si>
  <si>
    <t>87437-1</t>
  </si>
  <si>
    <t>70299-19</t>
  </si>
  <si>
    <t>70299-18</t>
  </si>
  <si>
    <t>70299-26</t>
  </si>
  <si>
    <t>70299-9</t>
  </si>
  <si>
    <t>74986-4</t>
  </si>
  <si>
    <t>74986-5</t>
  </si>
  <si>
    <t>2686-20001</t>
  </si>
  <si>
    <t>7151-20001</t>
  </si>
  <si>
    <t>6785-20002</t>
  </si>
  <si>
    <t>1677-43</t>
  </si>
  <si>
    <t>70299-7</t>
  </si>
  <si>
    <t>9359-2</t>
  </si>
  <si>
    <t>1677-164</t>
  </si>
  <si>
    <t>9616-8</t>
  </si>
  <si>
    <t>9616-10</t>
  </si>
  <si>
    <t xml:space="preserve">9616-7 </t>
  </si>
  <si>
    <t>1677-186</t>
  </si>
  <si>
    <t>65402-3</t>
  </si>
  <si>
    <t>1270-20001</t>
  </si>
  <si>
    <t>Not listed</t>
  </si>
  <si>
    <t>See Notes for restrictions</t>
  </si>
  <si>
    <t>Not linked</t>
  </si>
  <si>
    <t>Sodium Bromide</t>
  </si>
  <si>
    <t>PAA with 
Hydrogen peroxide</t>
  </si>
  <si>
    <t>Chlorine (gas)</t>
  </si>
  <si>
    <t xml:space="preserve">Ethaneperoxoic acid </t>
  </si>
  <si>
    <t>Citric acid</t>
  </si>
  <si>
    <t>Sodium chlorite  (precursor to chlorine dioxide)</t>
  </si>
  <si>
    <t xml:space="preserve">n-Alkyl dimethyl benzyl ammonium chloride
(50% C14, 40% C12, 10% C16) </t>
  </si>
  <si>
    <t>1677-52</t>
  </si>
  <si>
    <t>Ultra Clorox Brand Regular Bleach</t>
  </si>
  <si>
    <t>5813-50</t>
  </si>
  <si>
    <t>Labeled Control Targets
(These responses can work in any of the three columns)</t>
  </si>
  <si>
    <t>Labeled Uses
(These responses can work in any of the columns)</t>
  </si>
  <si>
    <t>Sanitizer Active Ingredients
(These responses are column-specific)</t>
  </si>
  <si>
    <t>Puma</t>
  </si>
  <si>
    <t>The Clorox Co.</t>
  </si>
  <si>
    <t>5813-100</t>
  </si>
  <si>
    <t>XY-12 Liquid Sanitizer</t>
  </si>
  <si>
    <t>PeroxyChem, LLC</t>
  </si>
  <si>
    <t xml:space="preserve">KIK International, Inc. </t>
  </si>
  <si>
    <t xml:space="preserve">Evonik Corporation
 </t>
  </si>
  <si>
    <t xml:space="preserve">Arch Chemicals, Inc. </t>
  </si>
  <si>
    <t>BWA Water Additives US LLC</t>
  </si>
  <si>
    <t>Lonza Formulation S-21F</t>
  </si>
  <si>
    <t>CLB</t>
  </si>
  <si>
    <t>5813-111</t>
  </si>
  <si>
    <t>The Clorox Company</t>
  </si>
  <si>
    <t>CLB I</t>
  </si>
  <si>
    <t>5813-114</t>
  </si>
  <si>
    <t>Synergex</t>
  </si>
  <si>
    <t>1677-250</t>
  </si>
  <si>
    <t>Alpet D2</t>
  </si>
  <si>
    <t>Best Sanitizers, Inc.</t>
  </si>
  <si>
    <t>73232-1</t>
  </si>
  <si>
    <t>Peraclean 15</t>
  </si>
  <si>
    <t>THIS PAGE SHOULD BE HIDDEN</t>
  </si>
  <si>
    <t>Index Names</t>
  </si>
  <si>
    <t>15.0% 
10.0%</t>
  </si>
  <si>
    <t>15.0% 
22.0%</t>
  </si>
  <si>
    <t>5.9% 
27.3%</t>
  </si>
  <si>
    <t>4.9% 
26.5%</t>
  </si>
  <si>
    <t>5.6% 
26.5%</t>
  </si>
  <si>
    <t>5.0% 
22.4%</t>
  </si>
  <si>
    <t>21.5% 
5.0%</t>
  </si>
  <si>
    <t>12.0% 
18.5%</t>
  </si>
  <si>
    <t>5.3% 
23.0%</t>
  </si>
  <si>
    <t>2.0% 
27%</t>
  </si>
  <si>
    <t>2.38% 
10.7%</t>
  </si>
  <si>
    <t>15.2% 
11.2%</t>
  </si>
  <si>
    <t>SaniDate 12.0</t>
  </si>
  <si>
    <t>2.0%
27.1%</t>
  </si>
  <si>
    <t>70299-12</t>
  </si>
  <si>
    <t>http://accu-tab.com/</t>
  </si>
  <si>
    <t>https://idiclo2.com/</t>
  </si>
  <si>
    <t>http://deccous.com/wp-content/uploads/2017/11/SL-310-Agclor-310790.pdf or 
https://idiclo2.com/applications/food-and-sanitation/</t>
  </si>
  <si>
    <t>http://www.bestsanitizers.com/products/surface-sanitizers/alpet-d2-surface-sanitizer</t>
  </si>
  <si>
    <t>https://www.ecolab.com/offerings/kitchen-maintenance/antimicrobial-fruit-and-vegetable-treatment</t>
  </si>
  <si>
    <t>https://olinchloralkali.com/products/sodium-hypochlorite/</t>
  </si>
  <si>
    <t>http://www.biosafesystems.com/oxidate-2/</t>
  </si>
  <si>
    <t>http://www.biosafesystems.com/storox-2-0/</t>
  </si>
  <si>
    <t>http://www.biosafesystems.com/sanidate-hard-surface-sanitizer/</t>
  </si>
  <si>
    <t>http://www.biosafesystems.com/sanidate-5/</t>
  </si>
  <si>
    <t>http://www.biosafesystems.com/sanidate-15-0/</t>
  </si>
  <si>
    <t>http://www.biosafesystems.com/sanidate-12-0/</t>
  </si>
  <si>
    <t>Solvay Chemicals, Inc.</t>
  </si>
  <si>
    <t>68660-4</t>
  </si>
  <si>
    <t>68660-1</t>
  </si>
  <si>
    <t>Proxitane WW-12</t>
  </si>
  <si>
    <t>68660-12</t>
  </si>
  <si>
    <t>Proxitane 15:23</t>
  </si>
  <si>
    <t>15.0%
23.0%</t>
  </si>
  <si>
    <t>12.0%
18.5%</t>
  </si>
  <si>
    <t>5.3%
23.0%</t>
  </si>
  <si>
    <t>9150-13</t>
  </si>
  <si>
    <t>6836-140</t>
  </si>
  <si>
    <t>LFI Sanitizer</t>
  </si>
  <si>
    <t>West Agro, Inc.</t>
  </si>
  <si>
    <t>4959-18</t>
  </si>
  <si>
    <t>27.5%
5.8%</t>
  </si>
  <si>
    <t>Jet-Ag</t>
  </si>
  <si>
    <t>Jet-Ag 15%</t>
  </si>
  <si>
    <t>Marrone Bio Innovations</t>
  </si>
  <si>
    <t>4.9%
26.5%</t>
  </si>
  <si>
    <t>15%
22.0%</t>
  </si>
  <si>
    <t>Ercopure BCD-25</t>
  </si>
  <si>
    <t>Ercopure BCD-7.5</t>
  </si>
  <si>
    <t>Ercopure BCD-15</t>
  </si>
  <si>
    <t>https://iaspub.epa.gov/apex/pesticides/f?p=PPLS:102:::NO::P102_REG_NUM:748-295</t>
  </si>
  <si>
    <t>https://iaspub.epa.gov/apex/pesticides/f?p=PPLS:102:::NO::P102_REG_NUM:9150-7</t>
  </si>
  <si>
    <t>https://iaspub.epa.gov/apex/pesticides/f?p=PPLS:102:::NO::P102_REG_NUM:9150-8</t>
  </si>
  <si>
    <t>https://iaspub.epa.gov/apex/pesticides/f?p=PPLS:102:::NO::P102_REG_NUM:9150-13</t>
  </si>
  <si>
    <t>https://iaspub.epa.gov/apex/pesticides/f?p=PPLS:102:::NO::P102_REG_NUM:2792-62</t>
  </si>
  <si>
    <t>https://iaspub.epa.gov/apex/pesticides/f?p=PPLS:102:::NO::P102_REG_NUM:73232-1</t>
  </si>
  <si>
    <t>https://iaspub.epa.gov/apex/pesticides/f?p=PPLS:102:::NO::P102_REG_NUM:9150-2</t>
  </si>
  <si>
    <t>https://iaspub.epa.gov/apex/pesticides/f?p=PPLS:102:::NO::P102_REG_NUM:1677-234</t>
  </si>
  <si>
    <t>https://iaspub.epa.gov/apex/pesticides/f?p=PPLS:102:::NO::P102_REG_NUM:72315-6</t>
  </si>
  <si>
    <t>https://iaspub.epa.gov/apex/pesticides/f?p=PPLS:102:::NO::P102_REG_NUM:63838-2</t>
  </si>
  <si>
    <t>https://iaspub.epa.gov/apex/pesticides/f?p=PPLS:102:::NO::P102_REG_NUM:83451-17</t>
  </si>
  <si>
    <t>https://iaspub.epa.gov/apex/pesticides/f?p=PPLS:102:::NO::P102_REG_NUM:8622-49</t>
  </si>
  <si>
    <t>https://iaspub.epa.gov/apex/pesticides/f?p=PPLS:102:::NO::P102_REG_NUM:1448-345</t>
  </si>
  <si>
    <t>https://iaspub.epa.gov/apex/pesticides/f?p=PPLS:102:::NO::P102_REG_NUM:9150-3</t>
  </si>
  <si>
    <t>https://iaspub.epa.gov/apex/pesticides/f?p=PPLS:102:::NO::P102_REG_NUM:5813-111</t>
  </si>
  <si>
    <t>https://iaspub.epa.gov/apex/pesticides/f?p=PPLS:102:::NO::P102_REG_NUM:5813-114</t>
  </si>
  <si>
    <t>https://iaspub.epa.gov/apex/pesticides/f?p=PPLS:102:::NO::P102_REG_NUM:72160-2</t>
  </si>
  <si>
    <t>https://iaspub.epa.gov/apex/pesticides/f?p=PPLS:102:::NO::P102_REG_NUM:813-14</t>
  </si>
  <si>
    <t>https://iaspub.epa.gov/apex/pesticides/f?p=PPLS:102:::NO::P102_REG_NUM:86460-4</t>
  </si>
  <si>
    <t xml:space="preserve">ECR Calcium Hypochlorite AST </t>
  </si>
  <si>
    <t>https://iaspub.epa.gov/apex/pesticides/f?p=PPLS:102:::NO::P102_REG_NUM:86460-1</t>
  </si>
  <si>
    <t>https://iaspub.epa.gov/apex/pesticides/f?p=PPLS:102:::NO::P102_REG_NUM:86460-3</t>
  </si>
  <si>
    <t>https://iaspub.epa.gov/apex/pesticides/f?p=PPLS:102:::NO::P102_REG_NUM:8764-54</t>
  </si>
  <si>
    <t>https://iaspub.epa.gov/apex/pesticides/f?p=PPLS:102:::NO::P102_REG_NUM:1258-969</t>
  </si>
  <si>
    <t>https://iaspub.epa.gov/apex/pesticides/f?p=PPLS:102:::NO::P102_REG_NUM:67649-20001</t>
  </si>
  <si>
    <t>https://iaspub.epa.gov/apex/pesticides/f?p=PPLS:102:::NO::P102_REG_NUM:748-239</t>
  </si>
  <si>
    <t>https://iaspub.epa.gov/apex/pesticides/f?p=PPLS:102:::NO::P102_REG_NUM:84059-33</t>
  </si>
  <si>
    <t>84059-33</t>
  </si>
  <si>
    <t>https://iaspub.epa.gov/apex/pesticides/f?p=PPLS:102:::NO::P102_REG_NUM:4959-18</t>
  </si>
  <si>
    <t>https://iaspub.epa.gov/apex/pesticides/f?p=PPLS:102:::NO::P102_REG_NUM:550-198</t>
  </si>
  <si>
    <t xml:space="preserve">Induclor </t>
  </si>
  <si>
    <t>https://iaspub.epa.gov/apex/pesticides/f?p=PPLS:102:::NO::P102_REG_NUM:6836-140</t>
  </si>
  <si>
    <t>https://iaspub.epa.gov/apex/pesticides/f?p=PPLS:102:::NO::P102_REG_NUM:10324-214</t>
  </si>
  <si>
    <t>https://iaspub.epa.gov/apex/pesticides/f?p=PPLS:102:::NO::P102_REG_NUM:72315-1</t>
  </si>
  <si>
    <t>https://iaspub.epa.gov/apex/pesticides/f?p=PPLS:102:::NO::P102_REG_NUM:70299-12</t>
  </si>
  <si>
    <t>https://iaspub.epa.gov/apex/pesticides/f?p=PPLS:102:::NO::P102_REG_NUM:9804-1</t>
  </si>
  <si>
    <t>https://iaspub.epa.gov/apex/pesticides/f?p=PPLS:102:::NO::P102_REG_NUM:1677-129</t>
  </si>
  <si>
    <t>https://iaspub.epa.gov/apex/pesticides/f?p=PPLS:102:::NO::P102_REG_NUM:64864-55</t>
  </si>
  <si>
    <t>https://iaspub.epa.gov/apex/pesticides/f?p=PPLS:102:::NO::P102_REG_NUM:54289-4</t>
  </si>
  <si>
    <t>https://iaspub.epa.gov/apex/pesticides/f?p=PPLS:102:::NO::P102_REG_NUM:54289-3</t>
  </si>
  <si>
    <t>https://iaspub.epa.gov/apex/pesticides/f?p=PPLS:102:::NO::P102_REG_NUM:63838-1</t>
  </si>
  <si>
    <t>https://iaspub.epa.gov/apex/pesticides/f?p=PPLS:102:::NO::P102_REG_NUM:63838-13</t>
  </si>
  <si>
    <t>https://iaspub.epa.gov/apex/pesticides/f?p=PPLS:102:::NO::P102_REG_NUM:63838-20</t>
  </si>
  <si>
    <t>https://iaspub.epa.gov/apex/pesticides/f?p=PPLS:102:::NO::P102_REG_NUM:68660-1</t>
  </si>
  <si>
    <t>https://iaspub.epa.gov/apex/pesticides/f?p=PPLS:102:::NO::P102_REG_NUM:833-5</t>
  </si>
  <si>
    <t>https://iaspub.epa.gov/apex/pesticides/f?p=PPLS:102:::NO::P102_REG_NUM:68660-12</t>
  </si>
  <si>
    <t>https://iaspub.epa.gov/apex/pesticides/f?p=PPLS:102:::NO::P102_REG_NUM:68660-4</t>
  </si>
  <si>
    <t>Proxitane EQ Liquid Santizer</t>
  </si>
  <si>
    <t>https://iaspub.epa.gov/apex/pesticides/f?p=PPLS:102:::NO::P102_REG_NUM:748-296</t>
  </si>
  <si>
    <t>https://iaspub.epa.gov/apex/pesticides/f?p=PPLS:102:::NO::P102_REG_NUM:71094-2</t>
  </si>
  <si>
    <t>https://iaspub.epa.gov/apex/pesticides/f?p=PPLS:102:::NO::P102_REG_NUM:5813-100</t>
  </si>
  <si>
    <t>Alex C. Fergusson, LLC</t>
  </si>
  <si>
    <t>https://iaspub.epa.gov/apex/pesticides/f?p=PPLS:102:::NO::P102_REG_NUM:70271-13</t>
  </si>
  <si>
    <t>https://iaspub.epa.gov/apex/pesticides/f?p=PPLS:102:::NO::P102_REG_NUM:87437-1</t>
  </si>
  <si>
    <t>https://iaspub.epa.gov/apex/pesticides/f?p=PPLS:102:::NO::P102_REG_NUM:70299-18</t>
  </si>
  <si>
    <t>https://iaspub.epa.gov/apex/pesticides/f?p=PPLS:102:::NO::P102_REG_NUM:70299-26</t>
  </si>
  <si>
    <t>https://iaspub.epa.gov/apex/pesticides/f?p=PPLS:102:::NO::P102_REG_NUM:70299-19</t>
  </si>
  <si>
    <t>https://iaspub.epa.gov/apex/pesticides/f?p=PPLS:102:::NO::P102_REG_NUM:70299-9</t>
  </si>
  <si>
    <t>https://iaspub.epa.gov/apex/pesticides/f?p=PPLS:102:::NO::P102_REG_NUM:74986-4</t>
  </si>
  <si>
    <t>https://iaspub.epa.gov/apex/pesticides/f?p=PPLS:102:::NO::P102_REG_NUM:74986-5</t>
  </si>
  <si>
    <t>https://iaspub.epa.gov/apex/pesticides/f?p=PPLS:102:::NO::P102_REG_NUM:6785-20002</t>
  </si>
  <si>
    <t>https://iaspub.epa.gov/apex/pesticides/f?p=PPLS:102:::NO::P102_REG_NUM:2686-20001</t>
  </si>
  <si>
    <t>https://iaspub.epa.gov/apex/pesticides/f?p=PPLS:102:::NO::P102_REG_NUM:7151-20001</t>
  </si>
  <si>
    <t>https://iaspub.epa.gov/apex/pesticides/f?p=PPLS:102:::NO::P102_REG_NUM:1677-43</t>
  </si>
  <si>
    <t>Sanidate Disinfectant</t>
  </si>
  <si>
    <t>https://iaspub.epa.gov/apex/pesticides/f?p=PPLS:102:::NO::P102_REG_NUM:70299-7</t>
  </si>
  <si>
    <t>https://iaspub.epa.gov/apex/pesticides/f?p=PPLS:102:::NO::P102_REG_NUM:9359-2</t>
  </si>
  <si>
    <t>https://iaspub.epa.gov/apex/pesticides/f?p=PPLS:102:::NO::P102_REG_NUM:1677-250</t>
  </si>
  <si>
    <t>https://iaspub.epa.gov/apex/pesticides/f?p=PPLS:102:::NO::P102_REG_NUM:1677-164</t>
  </si>
  <si>
    <t>https://iaspub.epa.gov/apex/pesticides/f?p=PPLS:102:::NO::P102_REG_NUM:5813-50</t>
  </si>
  <si>
    <t>https://iaspub.epa.gov/apex/pesticides/f?p=PPLS:102:::NO::P102_REG_NUM:9616-8</t>
  </si>
  <si>
    <t>https://iaspub.epa.gov/apex/pesticides/f?p=PPLS:102:::NO::P102_REG_NUM:9616-7</t>
  </si>
  <si>
    <t>https://iaspub.epa.gov/apex/pesticides/f?p=PPLS:102:::NO::P102_REG_NUM:9616-10</t>
  </si>
  <si>
    <t>Vertex CSS-5 Bleach</t>
  </si>
  <si>
    <t>https://iaspub.epa.gov/apex/pesticides/f?p=PPLS:102:::NO::P102_REG_NUM:1677-186</t>
  </si>
  <si>
    <t>https://iaspub.epa.gov/apex/pesticides/f?p=PPLS:102:::NO::P102_REG_NUM:65402-3</t>
  </si>
  <si>
    <t>https://iaspub.epa.gov/apex/pesticides/f?p=PPLS:102:::NO::P102_REG_NUM:1677-52</t>
  </si>
  <si>
    <t>https://iaspub.epa.gov/apex/pesticides/f?p=PPLS:102:::NO::P102_REG_NUM:1270-20001</t>
  </si>
  <si>
    <t>Sodium Hypochlorite-12.5 Bacticide</t>
  </si>
  <si>
    <t>https://iaspub.epa.gov/apex/pesticides/f?p=PPLS:102:::NO::P102_REG_NUM:63838-21</t>
  </si>
  <si>
    <t>63838-21</t>
  </si>
  <si>
    <t>EnviroChlorite 15</t>
  </si>
  <si>
    <t>EnviroChlorite 7.5</t>
  </si>
  <si>
    <t>63838-24</t>
  </si>
  <si>
    <t>https://iaspub.epa.gov/apex/pesticides/f?p=PPLS:102:::NO::P102_REG_NUM:63838-24</t>
  </si>
  <si>
    <t>84059-32</t>
  </si>
  <si>
    <t>https://iaspub.epa.gov/apex/pesticides/f?p=PPLS:102:::NO::P102_REG_NUM:84059-32</t>
  </si>
  <si>
    <t>Univar Solutions USA Inc.</t>
  </si>
  <si>
    <t>Lonza Solutions Inc.</t>
  </si>
  <si>
    <t>Clorox Professional Products Company</t>
  </si>
  <si>
    <t>Perasan A (Sublabel A)</t>
  </si>
  <si>
    <t>Perasan A (Sublabel B)</t>
  </si>
  <si>
    <r>
      <t xml:space="preserve">Perasan OG </t>
    </r>
    <r>
      <rPr>
        <b/>
        <sz val="9"/>
        <color theme="1"/>
        <rFont val="Calibri"/>
        <family val="2"/>
        <scheme val="minor"/>
      </rPr>
      <t>(Sublabel A)</t>
    </r>
  </si>
  <si>
    <r>
      <t xml:space="preserve">Perasan OG </t>
    </r>
    <r>
      <rPr>
        <b/>
        <sz val="9"/>
        <color theme="1"/>
        <rFont val="Calibri"/>
        <family val="2"/>
        <scheme val="minor"/>
      </rPr>
      <t>(Sublabel B)</t>
    </r>
  </si>
  <si>
    <t>BioSide HS 15% (Sublabel A)</t>
  </si>
  <si>
    <t>BioSide HS 15% (Sublabel B)</t>
  </si>
  <si>
    <t>SaniDate 5.0 (Sublabel A)</t>
  </si>
  <si>
    <t>SaniDate 5.0 (Sublabel B)</t>
  </si>
  <si>
    <t>SaniDate Ready to Use (Sublabel A)</t>
  </si>
  <si>
    <t>Zerotol 2.0 (Sublabel B)</t>
  </si>
  <si>
    <t>Perasan OG (Sublabel A)</t>
  </si>
  <si>
    <t>Perasan OG (Sublabel B)</t>
  </si>
  <si>
    <t>•Agchlor 310F</t>
  </si>
  <si>
    <t>•Alpet D2 Surface Sanitizer
•Alpet Surface Sanitizer D2</t>
  </si>
  <si>
    <t>•Anthium TM Dioxcide 
•stabilized chlorine dioxide</t>
  </si>
  <si>
    <t>•Market Guard 700
•Simply Save Antimicrobial Produce Wash</t>
  </si>
  <si>
    <t>•Pentagreen 15%
•Peragreen WW</t>
  </si>
  <si>
    <t>•Liquibrom 4000</t>
  </si>
  <si>
    <t>•AZURE® Deluxe Algae Controller
•Crystal® Blue</t>
  </si>
  <si>
    <t xml:space="preserve">•Anthium BCD-200  </t>
  </si>
  <si>
    <t>•Clorox Regular Bleach 2
•Clorox Mold Attacker 
•Clorox Mold Blaster
•Clorox Mold Destroyer
•Clorox Mold Eliminator
•Clorox Mold Killer
•Clorox Mold Remover
•Clorox Mold Eliminator Bleach
•Clorox Kills 99.9% of Germs* Regular Bleach
•Clorox Disinfecting Bleach 2</t>
  </si>
  <si>
    <t>•Clorox Germicidal Bleach 3
•Clorox Performance Bleach 1</t>
  </si>
  <si>
    <t>•Aquafit AS1
•Aquafit AS2
•Aquafit AS3
•ECR Aquachlor AS1
•ECR Aquachlor AS2
•ECR Aquachlor AS3
•Aquafit AST
•ECR Aquachlor AST
•San Luis Pump AS300
•Septicfit</t>
  </si>
  <si>
    <t>•Aquafit
•ECR Aquachlor
•DPG Agchlor</t>
  </si>
  <si>
    <t>•Aquafit T1
•Aquafit T3
•ECR Aquachlor T1
•ECR Aquachlor T3</t>
  </si>
  <si>
    <t>•Chlorcide
•Surecide AH</t>
  </si>
  <si>
    <t>•Ercopure BCD-15
•Adox 1875</t>
  </si>
  <si>
    <t>•Adox 8125
•Adox BCD-25
•Aseptrol 8125</t>
  </si>
  <si>
    <t>•Adox BCD-7.5</t>
  </si>
  <si>
    <t>•Calcium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t>
  </si>
  <si>
    <t>•Incredipool Calcium Hypochlorite Granules
•Americhlor Calcium Hypochlorite Granules</t>
  </si>
  <si>
    <t>•Diamante 5.0
•Evocade
•Jet Fog
•Jet Water Irrigation
•Jet-Ag Post Harvest Storage 
•Jet-PH Potato Wash
•Jet-Ag 5
•Perafog
•Recurve 5.0</t>
  </si>
  <si>
    <t>•Diamante 15.0
•Jet Ag 15
•Recurve 15.0</t>
  </si>
  <si>
    <t>•LFI</t>
  </si>
  <si>
    <t>•Supershock</t>
  </si>
  <si>
    <t>•Simple Green D</t>
  </si>
  <si>
    <t xml:space="preserve">•PeroxySan X6
</t>
  </si>
  <si>
    <t>•Respicide GP Disinfecting Solution
•Biovex</t>
  </si>
  <si>
    <t>•A &amp; L Laboratories Deptil PA5
•Aspen Dairy SOlutions Peracid V
•Cosa Oxonia Active
•Deptil PA5
•Klenz Active
•Oxonia Active LS
•Oxy-Sept 333
•Peracid V
•Perasan B</t>
  </si>
  <si>
    <t>•Jet-Oxide 15
•Peraclean 15% (Peroxyacetic acid solution)</t>
  </si>
  <si>
    <t>•Jet-Oxide</t>
  </si>
  <si>
    <t>•Peragreen 5.6%
•Bioside HS 5%
•Doom
•Oxysan</t>
  </si>
  <si>
    <t>•Peragreeen 22 ww
•Peragreen 22</t>
  </si>
  <si>
    <t>•Per-Ox F&amp;V</t>
  </si>
  <si>
    <t>•Zappit 73
•Induclor 70
•Incredipool 73</t>
  </si>
  <si>
    <t>•Accutab</t>
  </si>
  <si>
    <t>•Proxitane WW-16</t>
  </si>
  <si>
    <t>•Proxitane EQ
•Proxitane EQ Liquid Sanitizer &amp; Disinfectant
•Proxitane EQ Liquid Sanitizer and Disinfectant</t>
  </si>
  <si>
    <t>•Concentrated Clorox Germicidal Bleach1
•Clorox Germicidal Bleach2
•Clorox Regular-Bleach1
•Clorox Multi-Purpose Bleach1
•Concentrated Clorox Multi-purpose Bleach1
•Clorox Disinfecting Bleach1
•Concentrated Clorox Disinfecting Bleach1
•Concentrated Clorox Regular-Bleach</t>
  </si>
  <si>
    <t>•Hi-Lex Ultra Bleach
•Red Max Germicidal Bleach
•Germicidal Bleach
•Bleach Regular
•Pure Power Regular Bleach
•Top Job Bleach
•Hi-Lex Bleach Regular Scent
•Boardwalk Germicidal Ultra Bleach
•HDX Germicidal Bleach 1</t>
  </si>
  <si>
    <t>•Re-Ox Deposit Control Disinfectant
•Clearitas 350
•Clearitas 450</t>
  </si>
  <si>
    <t>•Greenclean Liquid 12.0
•Terrastart</t>
  </si>
  <si>
    <t>•Greenclean Liquid 5.0
•Greenclean Max Algaecide
•Greenclean WTO
•Sanidate WTO
•Storox 5.0 Post Harvest Treatment</t>
  </si>
  <si>
    <t>•Sanidate Disinfectant/Sanitizer
•SD Disinfectant
•Storox 2.0
•Storox Fruit and Vegetable Wash</t>
  </si>
  <si>
    <t>•Biosafe Disease Control RTU
•Biosafe Fruit &amp; Vegetable Wash
•Oxidate Ready to Use
•Sanidate Fruit and Vegetable Wash
•Sanidate Versatile Sanitizer
•Zerotol Ready to Use</t>
  </si>
  <si>
    <t>•Clean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t>
  </si>
  <si>
    <t>•AC-1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t>
  </si>
  <si>
    <t>•Sodium Hypochlorite 15%
•Chlorine Sanitizer FP-33
•Sani-I-King No. 451</t>
  </si>
  <si>
    <t>•Pool Chlor
•Pro Chlor 12.5
•Chlorsan
•Chlorsan 125</t>
  </si>
  <si>
    <t>•Hypure Sodium Hypochlorite 12.5
•Agrichlor Plus</t>
  </si>
  <si>
    <t>•Market Guard Quat Sanitizer
•Tex Stat
•Flex Pak Quat Sanitizer
•Oasis Compac Quat Sanitizer
•Oasis 144 Quat Sanitizer
•Keyston Food Contact Surface Sanitizer</t>
  </si>
  <si>
    <t>•Sur-shock
•Elements Liquid Shock - 12.5% Sodium Hypochlorite</t>
  </si>
  <si>
    <t>•3DT Tsunami 100</t>
  </si>
  <si>
    <t>•Clorox Regular-bleach
•Clorox Germicidal Bleach
•Clorox Ultra Germicidal Bleach
•Ultra Clorox Bleach for Institutional Use
•Ultra Clorox Institutional Bleach</t>
  </si>
  <si>
    <t>•Clarity
•Vigorox 15 F&amp;V
•Vigorox LS-15
•Vigorox XA-15</t>
  </si>
  <si>
    <t>•A&amp;L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t>
  </si>
  <si>
    <t>•ZT 2.0
•Oxidate 2.0
•Greenclean Liquid 2.0</t>
  </si>
  <si>
    <t xml:space="preserve">
Algunas notas sobre el uso de esta herramienta de Excel: </t>
  </si>
  <si>
    <t xml:space="preserve">
Oxidantes</t>
  </si>
  <si>
    <t xml:space="preserve">
Concentración (porcentaje)</t>
  </si>
  <si>
    <t xml:space="preserve">
Potenciadores</t>
  </si>
  <si>
    <t xml:space="preserve">
Salud pública</t>
  </si>
  <si>
    <t xml:space="preserve">
Etiqueta de la EPA</t>
  </si>
  <si>
    <t>Información del Producto</t>
  </si>
  <si>
    <t xml:space="preserve">
¿Etiquetado para uso en agua de riego?</t>
  </si>
  <si>
    <t>Notas</t>
  </si>
  <si>
    <t xml:space="preserve">
Fabricante</t>
  </si>
  <si>
    <t>Elija su desinfectante de la lista:</t>
  </si>
  <si>
    <t xml:space="preserve">
Sitio web del producto</t>
  </si>
  <si>
    <t>Seleccione</t>
  </si>
  <si>
    <t xml:space="preserve">
El fabricante principal aparece aquí</t>
  </si>
  <si>
    <t>Tipo de oxidante</t>
  </si>
  <si>
    <t>Valor en la etiqueta</t>
  </si>
  <si>
    <t xml:space="preserve">
Tipo de acido</t>
  </si>
  <si>
    <t xml:space="preserve">
Descripción de potenciadores</t>
  </si>
  <si>
    <t xml:space="preserve">
Un enlace a la etiqueta de la EPA aparece aquí.</t>
  </si>
  <si>
    <t xml:space="preserve">
Número de página</t>
  </si>
  <si>
    <t xml:space="preserve">
Fecha de la versión</t>
  </si>
  <si>
    <t>Cualquier nota aparece aquí</t>
  </si>
  <si>
    <t>Si, no, o condicional</t>
  </si>
  <si>
    <r>
      <rPr>
        <sz val="11"/>
        <color theme="1"/>
        <rFont val="Calibri"/>
        <family val="2"/>
        <scheme val="minor"/>
      </rPr>
      <t xml:space="preserve">● Considere ver el </t>
    </r>
    <r>
      <rPr>
        <u/>
        <sz val="11"/>
        <color theme="10"/>
        <rFont val="Calibri"/>
        <family val="2"/>
        <scheme val="minor"/>
      </rPr>
      <t xml:space="preserve">video tutorial en YouTube </t>
    </r>
    <r>
      <rPr>
        <sz val="11"/>
        <color theme="1"/>
        <rFont val="Calibri"/>
        <family val="2"/>
        <scheme val="minor"/>
      </rPr>
      <t>como una guía para usar este recurso de manera efectiva.</t>
    </r>
    <r>
      <rPr>
        <u/>
        <sz val="11"/>
        <color theme="10"/>
        <rFont val="Calibri"/>
        <family val="2"/>
        <scheme val="minor"/>
      </rPr>
      <t xml:space="preserve">
</t>
    </r>
  </si>
  <si>
    <t>Detalles del Registro de la EPA</t>
  </si>
  <si>
    <t>Usos en la Etiqueta</t>
  </si>
  <si>
    <t>Última revisión:</t>
  </si>
  <si>
    <r>
      <rPr>
        <sz val="11"/>
        <color theme="1"/>
        <rFont val="Calibri"/>
        <family val="2"/>
        <scheme val="minor"/>
      </rPr>
      <t xml:space="preserve">● Más información sobre el etiquetado de pesticidas se puede encontrar en la hoja informativa </t>
    </r>
    <r>
      <rPr>
        <u/>
        <sz val="11"/>
        <color theme="10"/>
        <rFont val="Calibri"/>
        <family val="2"/>
        <scheme val="minor"/>
      </rPr>
      <t>"Lineamientos para seleccionar un desinfectante etiquetado por la EPA"</t>
    </r>
    <r>
      <rPr>
        <sz val="11"/>
        <color theme="1"/>
        <rFont val="Calibri"/>
        <family val="2"/>
        <scheme val="minor"/>
      </rPr>
      <t xml:space="preserve">. </t>
    </r>
    <r>
      <rPr>
        <u/>
        <sz val="11"/>
        <color theme="10"/>
        <rFont val="Calibri"/>
        <family val="2"/>
        <scheme val="minor"/>
      </rPr>
      <t xml:space="preserve">
</t>
    </r>
  </si>
  <si>
    <t>Número de página</t>
  </si>
  <si>
    <t>Sustancia quimica</t>
  </si>
  <si>
    <t>Número de páginas en la etiqueta de la EPA</t>
  </si>
  <si>
    <t xml:space="preserve">
Etiqueta secundaria A: Instrucciones generales de uso (BioSide HS 15%)</t>
  </si>
  <si>
    <t>Etiqueta secundaria B: Usos agrícolas (Peragreen 15%)</t>
  </si>
  <si>
    <t>Etiqueta secundaria B: Usos agrícolas (Peragreen 5.6)</t>
  </si>
  <si>
    <t>Etiqueta secundaria B: Usos agrícolas (Perasan OG)</t>
  </si>
  <si>
    <t>Etiqueta secundaria B: Usos agrícolas (Sanidate WTO)</t>
  </si>
  <si>
    <t>Etiqueta secundaria A: Instrucciones generales de uso (Perasan A)</t>
  </si>
  <si>
    <t>Etiqueta secundaria A: Instrucciones generales de uso (Perasan OG)</t>
  </si>
  <si>
    <t>Etiqueta secundaria A: Usos generales (Sanidate 5.0)</t>
  </si>
  <si>
    <t xml:space="preserve">Etiqueta secundaria A: Instrucciones para el uso comercial </t>
  </si>
  <si>
    <t>Etiqueta secundaria B: Agrícola (Oxidate 2.0)</t>
  </si>
  <si>
    <t>Hipoclorito de sodio</t>
  </si>
  <si>
    <t>Ninguno</t>
  </si>
  <si>
    <t xml:space="preserve">Ninguno </t>
  </si>
  <si>
    <t>PAA con peróxido de hidrógeno</t>
  </si>
  <si>
    <t>Peróxido de hidrógeno</t>
  </si>
  <si>
    <t>Hipoclorito de calcio</t>
  </si>
  <si>
    <t>Alcohol isopropílico</t>
  </si>
  <si>
    <t>Dioxido de cloro</t>
  </si>
  <si>
    <t>Clorito de sodio (precursor del dióxido de cloro)</t>
  </si>
  <si>
    <t>Tipo de quaternario</t>
  </si>
  <si>
    <t xml:space="preserve">
Yodo</t>
  </si>
  <si>
    <t xml:space="preserve">
Cloro (gas)</t>
  </si>
  <si>
    <t xml:space="preserve"> Ácido láctico</t>
  </si>
  <si>
    <t xml:space="preserve">Ácido cítrico </t>
  </si>
  <si>
    <t>Restricciones de OMRI: Permitido como desinfectante de procesamiento; Permitido con restricciones para el control de plagas</t>
  </si>
  <si>
    <t>Anteriormente denominado como Adox BCD-15</t>
  </si>
  <si>
    <t>Anteriormente denominado como Adox 3125</t>
  </si>
  <si>
    <t>Anteriormente denominado como Adox 750</t>
  </si>
  <si>
    <t>Restricciones de OMRI: Permitido con restricciones (COR) Permitido (NOP)</t>
  </si>
  <si>
    <t xml:space="preserve">Cloruro de octil decil dimetil amonio </t>
  </si>
  <si>
    <t>Dodecilbencenosulfonato de sodio</t>
  </si>
  <si>
    <t xml:space="preserve">Bromuro de sodio </t>
  </si>
  <si>
    <t>Para superficies en contacto con alimentos</t>
  </si>
  <si>
    <t xml:space="preserve">Para superficies en contacto con alimentos </t>
  </si>
  <si>
    <t>Para lavar frutas y verduras</t>
  </si>
  <si>
    <t>Tanto para superficies en contacto con alimentos como para frutas y verduras</t>
  </si>
  <si>
    <t>No enlistado</t>
  </si>
  <si>
    <t>Permitido</t>
  </si>
  <si>
    <t>Consulte las notas para conocer las restricciones</t>
  </si>
  <si>
    <t>Permitido con restricciones</t>
  </si>
  <si>
    <t xml:space="preserve">Galones: 55 </t>
  </si>
  <si>
    <t>Información no disponible</t>
  </si>
  <si>
    <t>Onzas: 4, 64, 96
Galones: 1, 2.5, 4</t>
  </si>
  <si>
    <t>Onzas: 16, 30, 64, 121</t>
  </si>
  <si>
    <t>Galones: 2.5, 5, 29, 53, 250</t>
  </si>
  <si>
    <t>Libras: 55</t>
  </si>
  <si>
    <t>Libras: 55, 100</t>
  </si>
  <si>
    <t>Galones: 53, 330</t>
  </si>
  <si>
    <t>Galones: 1, 5, 15, 30, 55, 275, 300, 330, 5000</t>
  </si>
  <si>
    <t>Galones: 5, 30, 55, 275, 330</t>
  </si>
  <si>
    <t>Galones: 2.5, 5, 30, 55, 275, 330</t>
  </si>
  <si>
    <t>Galones: 2.5, 5, 30, 55, 275</t>
  </si>
  <si>
    <t>Onzas: 4, 8, 16, 24, 32
Litros: 2
Galones: 1, 1.33, 2.5, 5</t>
  </si>
  <si>
    <t>Galones: 1, 2.5, 5, 55, 350</t>
  </si>
  <si>
    <t>Galones: 4, 50, 300</t>
  </si>
  <si>
    <t>Galones: 3/4, 1, 2.5, 3, 4, 5, 7, 15, 30, 50, 55, 220, 250, 300, 320, 330</t>
  </si>
  <si>
    <t>Galones: 3/4, 1, 2.5, 3, 4, 5, 15, 30, 50, 55, 220, 250, 275, 300, 320, 330</t>
  </si>
  <si>
    <t xml:space="preserve">Onzas: 32, 48, 64, 96
Galones: 1, 2.5, 5, 15, 30, 55, 220, 275, 330 </t>
  </si>
  <si>
    <t>Onzas: 58, 96
Galones: 55, 300 (totalizador)</t>
  </si>
  <si>
    <t>Galones: 55</t>
  </si>
  <si>
    <t>Galones: 1, 5, 55, 300</t>
  </si>
  <si>
    <t>Galones: 1, 5, 20, 55</t>
  </si>
  <si>
    <t>Galones: 2.5, 30, 55, 275, 330</t>
  </si>
  <si>
    <t xml:space="preserve">Cloruro de n-alquil dimetil bencil amonio
(50% C14, 40% C12, 10% C16) </t>
  </si>
  <si>
    <t>Este producto contó con el apoyo del acuerdo de cooperación número 12-25-A-5357 entre USDA-AMS y la Universidad de Cornell. La información y los puntos de vista contenidos en este producto no necesariamente reflejan los puntos de vista y las políticas de las organizaciones que apoyan y cooperan con la Universidad de Cornell. 
Para sugerir ediciones, actualizaciones o productos adicionales, comuníquese con Donna Clements (dmp274@cornell.edu, 909-552-4355).</t>
  </si>
  <si>
    <r>
      <rPr>
        <sz val="11"/>
        <color theme="1"/>
        <rFont val="Calibri"/>
        <family val="2"/>
        <scheme val="minor"/>
      </rPr>
      <t>● Antes de usar uno de los productos desinfectantes registrados por la EPA que se enumeran en esta herramienta, verifique que el producto esté etiquetado para su uso en su estado. El</t>
    </r>
    <r>
      <rPr>
        <u/>
        <sz val="11"/>
        <color theme="10"/>
        <rFont val="Calibri"/>
        <family val="2"/>
        <scheme val="minor"/>
      </rPr>
      <t xml:space="preserve"> Sistema Nacional de Recuperación de Información sobre Pesticidas (NPIRS por sus siglas en inglés) </t>
    </r>
    <r>
      <rPr>
        <sz val="11"/>
        <color theme="1"/>
        <rFont val="Calibri"/>
        <family val="2"/>
        <scheme val="minor"/>
      </rPr>
      <t>mantiene una base de datos de registros estatales de pesticidas (en inglés).</t>
    </r>
  </si>
  <si>
    <t>Nombre del producto con la etiqueta de la EPA</t>
  </si>
  <si>
    <t>Nombres de marcas alternativas</t>
  </si>
  <si>
    <t xml:space="preserve">
Número de registro de la EPA</t>
  </si>
  <si>
    <t xml:space="preserve">
Otros uso en la etiqueta</t>
  </si>
  <si>
    <t xml:space="preserve">
Detalles del registro de la EPA</t>
  </si>
  <si>
    <t xml:space="preserve">
Usos etiquetados</t>
  </si>
  <si>
    <t>¿Etiquetado para el uso en superficies no porosas en contacto con alimentos?</t>
  </si>
  <si>
    <t>¿Contiene declaración de eficacia para controlar microorganismos de importancia para la salud pública?</t>
  </si>
  <si>
    <t xml:space="preserve">
Información de uso de la etiqueta según la fecha de su versión:</t>
  </si>
  <si>
    <t xml:space="preserve">
Cantidad comprable según la etiqueta de la EPA</t>
  </si>
  <si>
    <t>Etiqueta secundaria de la EPA</t>
  </si>
  <si>
    <t xml:space="preserve">
Sitio Web del fabricante (que se vinculará a la columna C)</t>
  </si>
  <si>
    <t>Nombres comerciales alternativos</t>
  </si>
  <si>
    <t xml:space="preserve">
Ingredientes activos</t>
  </si>
  <si>
    <t xml:space="preserve">
Información de la etiqueta</t>
  </si>
  <si>
    <t xml:space="preserve">
Información del producto</t>
  </si>
  <si>
    <t>Ingredientes activos de los desinfectantes</t>
  </si>
  <si>
    <t>Información de la etiqueta</t>
  </si>
  <si>
    <t>Información del producto</t>
  </si>
  <si>
    <t xml:space="preserve">
Ácidos orgánicos</t>
  </si>
  <si>
    <t xml:space="preserve">
Amonios cuaternarios</t>
  </si>
  <si>
    <t>Detalles del registro de la EPA</t>
  </si>
  <si>
    <t>Ingredientes activos</t>
  </si>
  <si>
    <t>Usos en la etiqueta</t>
  </si>
  <si>
    <t xml:space="preserve">
Información del producto'</t>
  </si>
  <si>
    <t xml:space="preserve">
Ingredientes activos de los desinfectantes</t>
  </si>
  <si>
    <t xml:space="preserve">
¿Etiquetado para el uso en agua en el lavado de frutas y verduras?</t>
  </si>
  <si>
    <t xml:space="preserve">
Etiqueta secundaria EPA </t>
  </si>
  <si>
    <t>Aquí aparecen otros nombres con los que el producto es comercializado; excepto cuando el fabricante lo aclare, esta es una lista de otros nombres comerciales de la etiqueta de la EPA</t>
  </si>
  <si>
    <t xml:space="preserve">
Los volúmenes o pesos de los envases aparecen aquí, como en la etiqueta de la EPA</t>
  </si>
  <si>
    <t>Galones: 2.5, 5, 30, 55, 265</t>
  </si>
  <si>
    <t xml:space="preserve">Onzas: 3.25, 16, 32
Galones: 1, 5, 15, 30, 55, 330
</t>
  </si>
  <si>
    <t xml:space="preserve">
Listado del instituto de revisión de materiales orgánicos (OMRI por sus siglas en inglés)</t>
  </si>
  <si>
    <t xml:space="preserve">
Enlace de acceso a la etiqueta de la EPA (en inglés)</t>
  </si>
  <si>
    <t>● Este recurso está destinado únicamente para uso educativo en productos regulados y comercializados dentro de los Estados Unidos y sus territorios; no está destinado a ser utilizado con fines reglamentarios. Si tiene alguna pregunta sobre productos específicos, le recomendamos que se comunique directamente con el proveedor.</t>
  </si>
  <si>
    <t>Este producto contó con el apoyo del acuerdo de cooperación número 12-25-A-5357, 15-SCIDX-NY-0001, and 18-SCIDX-NY-0001 A01 entre US FDA, USDA y la Universidad de Cornell. La información y los puntos de vista contenidos en este producto no necesariamente reflejan los puntos de vista y las políticas de las organizaciones que apoyan y cooperan con la Universidad de Cornell. 
Para sugerir ediciones, actualizaciones o productos adicionales, comuníquese con Donna Clements (dmp274@cornell.edu, 909-552-4355).</t>
  </si>
  <si>
    <t>Proxitane EQ Liquid Sanitizer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</si>
</sst>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1"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theme="0"/>
      <name val="Calibri"/>
      <family val="2"/>
      <scheme val="minor"/>
    </font>
    <font>
      <b/>
      <sz val="11"/>
      <color rgb="FF212121"/>
      <name val="Calibri"/>
      <family val="2"/>
      <scheme val="minor"/>
    </font>
    <font>
      <sz val="10"/>
      <color rgb="FF212121"/>
      <name val="Arial"/>
      <family val="2"/>
    </font>
    <font>
      <sz val="8"/>
      <color theme="1"/>
      <name val="Calibri"/>
      <family val="2"/>
      <scheme val="minor"/>
    </font>
    <font>
      <sz val="10"/>
      <name val="Arial"/>
      <family val="2"/>
    </font>
    <font>
      <sz val="11"/>
      <color theme="1"/>
      <name val="Calibri"/>
      <family val="2"/>
      <scheme val="minor"/>
    </font>
    <font>
      <b/>
      <i/>
      <sz val="11"/>
      <color theme="1"/>
      <name val="Calibri"/>
      <family val="2"/>
      <scheme val="minor"/>
    </font>
    <font>
      <b/>
      <sz val="12"/>
      <name val="Calibri"/>
      <family val="2"/>
      <scheme val="minor"/>
    </font>
    <font>
      <b/>
      <sz val="16"/>
      <color theme="1"/>
      <name val="Calibri"/>
      <family val="2"/>
      <scheme val="minor"/>
    </font>
    <font>
      <b/>
      <sz val="11"/>
      <color rgb="FFC00000"/>
      <name val="Calibri"/>
      <family val="2"/>
      <scheme val="minor"/>
    </font>
    <font>
      <b/>
      <sz val="12"/>
      <color theme="1"/>
      <name val="Calibri"/>
      <family val="2"/>
      <scheme val="minor"/>
    </font>
    <font>
      <b/>
      <sz val="9"/>
      <color theme="1"/>
      <name val="Calibri"/>
      <family val="2"/>
      <scheme val="minor"/>
    </font>
    <font>
      <b/>
      <sz val="10"/>
      <color theme="0"/>
      <name val="Calibri"/>
      <family val="2"/>
      <scheme val="minor"/>
    </font>
    <font>
      <b/>
      <u/>
      <sz val="11"/>
      <color theme="1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6F5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0"/>
        <bgColor theme="0"/>
      </patternFill>
    </fill>
    <fill>
      <patternFill patternType="solid">
        <fgColor theme="9" tint="0.79998168889431442"/>
        <bgColor indexed="65"/>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theme="1"/>
      </right>
      <top style="medium">
        <color indexed="64"/>
      </top>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thin">
        <color indexed="64"/>
      </bottom>
      <diagonal/>
    </border>
    <border>
      <left/>
      <right style="medium">
        <color theme="1"/>
      </right>
      <top style="medium">
        <color indexed="64"/>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style="thin">
        <color indexed="64"/>
      </left>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s>
  <cellStyleXfs count="4">
    <xf numFmtId="0" fontId="0" fillId="0" borderId="0"/>
    <xf numFmtId="0" fontId="2" fillId="0" borderId="0" applyNumberFormat="0" applyFill="0" applyBorder="0" applyAlignment="0" applyProtection="0"/>
    <xf numFmtId="0" fontId="11" fillId="0" borderId="0"/>
    <xf numFmtId="9" fontId="12" fillId="0" borderId="0" applyFont="0" applyFill="0" applyBorder="0" applyAlignment="0" applyProtection="0"/>
  </cellStyleXfs>
  <cellXfs count="578">
    <xf numFmtId="0" fontId="0" fillId="0" borderId="0" xfId="0"/>
    <xf numFmtId="0" fontId="4" fillId="2" borderId="0" xfId="0" applyFont="1" applyFill="1" applyAlignment="1">
      <alignment horizontal="center" vertical="center" wrapText="1"/>
    </xf>
    <xf numFmtId="0" fontId="0" fillId="0" borderId="0" xfId="0" applyAlignment="1">
      <alignment horizontal="left"/>
    </xf>
    <xf numFmtId="0" fontId="4" fillId="2"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0" borderId="9" xfId="0" applyBorder="1"/>
    <xf numFmtId="0" fontId="0" fillId="0" borderId="0" xfId="0" applyBorder="1"/>
    <xf numFmtId="0" fontId="0" fillId="0" borderId="3" xfId="0" applyBorder="1"/>
    <xf numFmtId="0" fontId="0" fillId="0" borderId="10" xfId="0" applyBorder="1"/>
    <xf numFmtId="0" fontId="0" fillId="0" borderId="11" xfId="0" applyBorder="1"/>
    <xf numFmtId="0" fontId="0" fillId="0" borderId="12" xfId="0" applyBorder="1"/>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0" xfId="0" applyAlignment="1">
      <alignment wrapText="1"/>
    </xf>
    <xf numFmtId="0" fontId="0" fillId="4" borderId="1" xfId="0" applyFill="1" applyBorder="1" applyAlignment="1">
      <alignment horizontal="center" vertical="center" wrapText="1"/>
    </xf>
    <xf numFmtId="0" fontId="4" fillId="2" borderId="2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3" xfId="0" applyFont="1" applyFill="1" applyBorder="1" applyAlignment="1">
      <alignment horizontal="left" vertical="center" wrapText="1"/>
    </xf>
    <xf numFmtId="0" fontId="0" fillId="4" borderId="42" xfId="0" applyFill="1" applyBorder="1" applyAlignment="1">
      <alignment horizontal="center" vertical="center" wrapText="1"/>
    </xf>
    <xf numFmtId="0" fontId="0" fillId="0" borderId="0" xfId="0" applyAlignment="1">
      <alignment textRotation="90" wrapText="1"/>
    </xf>
    <xf numFmtId="0" fontId="0" fillId="4" borderId="41" xfId="0" applyFill="1" applyBorder="1" applyAlignment="1">
      <alignment horizontal="center" vertical="center"/>
    </xf>
    <xf numFmtId="0" fontId="0" fillId="4" borderId="1" xfId="0" applyFill="1" applyBorder="1" applyAlignment="1">
      <alignment horizontal="center" vertical="center"/>
    </xf>
    <xf numFmtId="0" fontId="3" fillId="4" borderId="1" xfId="0" applyFont="1" applyFill="1" applyBorder="1" applyAlignment="1">
      <alignment horizontal="center" vertical="center"/>
    </xf>
    <xf numFmtId="0" fontId="0" fillId="4" borderId="43" xfId="0" applyFill="1" applyBorder="1" applyAlignment="1">
      <alignment horizontal="center" vertical="center"/>
    </xf>
    <xf numFmtId="14" fontId="3" fillId="4" borderId="4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wrapText="1"/>
    </xf>
    <xf numFmtId="14" fontId="3" fillId="4" borderId="1" xfId="1" applyNumberFormat="1" applyFont="1" applyFill="1" applyBorder="1" applyAlignment="1">
      <alignment horizontal="center" vertical="center"/>
    </xf>
    <xf numFmtId="14" fontId="3" fillId="4" borderId="1" xfId="1" applyNumberFormat="1" applyFont="1"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164" fontId="4" fillId="2" borderId="42" xfId="0" applyNumberFormat="1" applyFont="1" applyFill="1" applyBorder="1" applyAlignment="1">
      <alignment horizontal="center" vertical="center" wrapText="1"/>
    </xf>
    <xf numFmtId="0" fontId="7" fillId="6" borderId="0" xfId="0" applyFont="1" applyFill="1" applyAlignment="1"/>
    <xf numFmtId="0" fontId="2" fillId="2" borderId="42" xfId="1" applyFill="1" applyBorder="1" applyAlignment="1" applyProtection="1">
      <alignment horizontal="center" vertical="center" wrapText="1"/>
      <protection locked="0"/>
    </xf>
    <xf numFmtId="0" fontId="2" fillId="2" borderId="45" xfId="1" applyFill="1" applyBorder="1" applyAlignment="1" applyProtection="1">
      <alignment horizontal="center" vertical="center" wrapText="1"/>
      <protection locked="0"/>
    </xf>
    <xf numFmtId="0" fontId="2" fillId="3" borderId="45" xfId="1" applyFill="1" applyBorder="1" applyAlignment="1" applyProtection="1">
      <alignment horizontal="center" vertical="center" wrapText="1"/>
    </xf>
    <xf numFmtId="0" fontId="2" fillId="3" borderId="46" xfId="1" applyFill="1" applyBorder="1" applyAlignment="1" applyProtection="1">
      <alignment horizontal="center" vertical="center" wrapText="1"/>
    </xf>
    <xf numFmtId="0" fontId="2" fillId="3" borderId="51" xfId="1" applyFill="1" applyBorder="1" applyAlignment="1" applyProtection="1">
      <alignment horizontal="center" vertical="center" wrapText="1"/>
    </xf>
    <xf numFmtId="0" fontId="0" fillId="0" borderId="0" xfId="0" applyAlignment="1" applyProtection="1">
      <alignment horizontal="left"/>
    </xf>
    <xf numFmtId="0" fontId="0" fillId="0" borderId="0" xfId="0" applyProtection="1"/>
    <xf numFmtId="0" fontId="0" fillId="0" borderId="0" xfId="0" applyAlignment="1" applyProtection="1">
      <alignment wrapText="1"/>
    </xf>
    <xf numFmtId="0" fontId="1" fillId="2" borderId="35" xfId="0" applyFont="1" applyFill="1" applyBorder="1" applyAlignment="1" applyProtection="1">
      <alignment horizontal="left" vertical="center" wrapText="1"/>
    </xf>
    <xf numFmtId="0" fontId="2" fillId="5" borderId="13" xfId="1" applyFill="1" applyBorder="1" applyAlignment="1" applyProtection="1">
      <alignment horizontal="center" vertical="center" wrapText="1"/>
    </xf>
    <xf numFmtId="0" fontId="2" fillId="4" borderId="13" xfId="1" applyFill="1" applyBorder="1" applyAlignment="1" applyProtection="1">
      <alignment horizontal="center" vertical="center" wrapText="1"/>
    </xf>
    <xf numFmtId="0" fontId="1" fillId="2" borderId="36" xfId="0" applyFont="1" applyFill="1" applyBorder="1" applyAlignment="1" applyProtection="1">
      <alignment horizontal="left" vertical="center" wrapText="1"/>
    </xf>
    <xf numFmtId="0" fontId="2" fillId="5" borderId="14" xfId="1" applyFill="1" applyBorder="1" applyAlignment="1" applyProtection="1">
      <alignment horizontal="center" vertical="center" wrapText="1"/>
    </xf>
    <xf numFmtId="0" fontId="2" fillId="4" borderId="14" xfId="1" applyFill="1" applyBorder="1" applyAlignment="1" applyProtection="1">
      <alignment horizontal="center" vertical="center" wrapText="1"/>
    </xf>
    <xf numFmtId="0" fontId="1" fillId="2" borderId="54" xfId="0" applyFont="1" applyFill="1" applyBorder="1" applyAlignment="1" applyProtection="1">
      <alignment horizontal="left" vertical="center" wrapText="1"/>
    </xf>
    <xf numFmtId="0" fontId="2" fillId="5" borderId="15" xfId="1" applyFill="1" applyBorder="1" applyAlignment="1" applyProtection="1">
      <alignment horizontal="center" vertical="center" wrapText="1"/>
    </xf>
    <xf numFmtId="0" fontId="2" fillId="2" borderId="5" xfId="1" applyFill="1" applyBorder="1" applyAlignment="1" applyProtection="1">
      <alignment horizontal="center" vertical="center" wrapText="1"/>
      <protection locked="0"/>
    </xf>
    <xf numFmtId="0" fontId="7" fillId="6" borderId="0" xfId="0" applyFont="1" applyFill="1" applyAlignment="1" applyProtection="1"/>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8" xfId="0" applyFill="1" applyBorder="1" applyAlignment="1" applyProtection="1">
      <alignment horizontal="center" vertical="center" wrapText="1"/>
    </xf>
    <xf numFmtId="0" fontId="0" fillId="4" borderId="20" xfId="0" applyFill="1" applyBorder="1" applyAlignment="1" applyProtection="1">
      <alignment horizontal="center" vertical="center"/>
    </xf>
    <xf numFmtId="0" fontId="3" fillId="4" borderId="20" xfId="1" applyFont="1" applyFill="1" applyBorder="1" applyAlignment="1" applyProtection="1">
      <alignment horizontal="center" vertical="center" wrapText="1"/>
    </xf>
    <xf numFmtId="0" fontId="3" fillId="4" borderId="21" xfId="1" applyFont="1" applyFill="1" applyBorder="1" applyAlignment="1" applyProtection="1">
      <alignment horizontal="center" vertical="center" wrapText="1"/>
    </xf>
    <xf numFmtId="14" fontId="3" fillId="4" borderId="29" xfId="0" applyNumberFormat="1" applyFont="1" applyFill="1" applyBorder="1" applyAlignment="1" applyProtection="1">
      <alignment horizontal="center" vertical="center"/>
    </xf>
    <xf numFmtId="14" fontId="3" fillId="4" borderId="27" xfId="0" applyNumberFormat="1" applyFont="1" applyFill="1" applyBorder="1" applyAlignment="1" applyProtection="1">
      <alignment horizontal="left" vertical="center"/>
    </xf>
    <xf numFmtId="0" fontId="0" fillId="4" borderId="17"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3" fillId="4" borderId="1"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14" fontId="3" fillId="4" borderId="18" xfId="0" applyNumberFormat="1" applyFont="1" applyFill="1" applyBorder="1" applyAlignment="1" applyProtection="1">
      <alignment horizontal="center" vertical="center" wrapText="1"/>
    </xf>
    <xf numFmtId="14" fontId="3" fillId="4" borderId="23" xfId="0" applyNumberFormat="1" applyFont="1" applyFill="1" applyBorder="1" applyAlignment="1" applyProtection="1">
      <alignment horizontal="left" vertical="center" wrapText="1"/>
    </xf>
    <xf numFmtId="0" fontId="4" fillId="2" borderId="5" xfId="0" applyFont="1" applyFill="1" applyBorder="1" applyAlignment="1" applyProtection="1">
      <alignment horizontal="center" vertical="center" wrapText="1"/>
      <protection locked="0"/>
    </xf>
    <xf numFmtId="0" fontId="0" fillId="3" borderId="19" xfId="0" applyFill="1" applyBorder="1" applyAlignment="1" applyProtection="1">
      <alignment horizontal="left" vertical="center" wrapText="1"/>
    </xf>
    <xf numFmtId="0" fontId="0" fillId="3" borderId="17" xfId="0" applyFill="1" applyBorder="1" applyAlignment="1" applyProtection="1">
      <alignment horizontal="left" vertical="center" wrapText="1"/>
    </xf>
    <xf numFmtId="0" fontId="0" fillId="0" borderId="0" xfId="0" applyAlignment="1" applyProtection="1">
      <alignment horizontal="left" vertical="center" wrapText="1"/>
    </xf>
    <xf numFmtId="0" fontId="0" fillId="4" borderId="47" xfId="0" applyFill="1" applyBorder="1" applyAlignment="1" applyProtection="1">
      <alignment horizontal="center" vertical="center" wrapText="1"/>
    </xf>
    <xf numFmtId="0" fontId="0" fillId="4" borderId="56" xfId="0" applyFill="1" applyBorder="1" applyAlignment="1" applyProtection="1">
      <alignment horizontal="center" vertical="center" wrapText="1"/>
    </xf>
    <xf numFmtId="0" fontId="0" fillId="4" borderId="50" xfId="0" applyFill="1" applyBorder="1" applyAlignment="1" applyProtection="1">
      <alignment horizontal="center" vertical="center" wrapText="1"/>
    </xf>
    <xf numFmtId="0" fontId="0" fillId="4" borderId="48"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0" fillId="4" borderId="56" xfId="0" applyFill="1" applyBorder="1" applyAlignment="1" applyProtection="1">
      <alignment horizontal="center" vertical="center"/>
    </xf>
    <xf numFmtId="0" fontId="3" fillId="4" borderId="56" xfId="1" applyFont="1" applyFill="1" applyBorder="1" applyAlignment="1" applyProtection="1">
      <alignment horizontal="center" vertical="center" wrapText="1"/>
    </xf>
    <xf numFmtId="0" fontId="3" fillId="4" borderId="48" xfId="1" applyFont="1" applyFill="1" applyBorder="1" applyAlignment="1" applyProtection="1">
      <alignment horizontal="center" vertical="center" wrapText="1"/>
    </xf>
    <xf numFmtId="14" fontId="3" fillId="4" borderId="57" xfId="0" applyNumberFormat="1" applyFont="1" applyFill="1" applyBorder="1" applyAlignment="1" applyProtection="1">
      <alignment horizontal="center" vertical="center" wrapText="1"/>
    </xf>
    <xf numFmtId="14" fontId="3" fillId="4" borderId="55" xfId="0" applyNumberFormat="1" applyFont="1" applyFill="1" applyBorder="1" applyAlignment="1" applyProtection="1">
      <alignment horizontal="left" vertical="center" wrapText="1"/>
    </xf>
    <xf numFmtId="0" fontId="0" fillId="0" borderId="0" xfId="0" applyAlignment="1"/>
    <xf numFmtId="0" fontId="0" fillId="0" borderId="0" xfId="0" applyAlignment="1" applyProtection="1"/>
    <xf numFmtId="164" fontId="0" fillId="0" borderId="0" xfId="0" applyNumberFormat="1" applyAlignment="1"/>
    <xf numFmtId="164" fontId="0" fillId="0" borderId="0" xfId="0" applyNumberFormat="1" applyAlignment="1" applyProtection="1"/>
    <xf numFmtId="164" fontId="0" fillId="0" borderId="0" xfId="0" applyNumberFormat="1" applyAlignment="1">
      <alignment horizontal="center"/>
    </xf>
    <xf numFmtId="0" fontId="0" fillId="0" borderId="0" xfId="0" applyAlignment="1">
      <alignment horizontal="center" wrapText="1"/>
    </xf>
    <xf numFmtId="0" fontId="0" fillId="0" borderId="0" xfId="0" applyAlignment="1" applyProtection="1">
      <alignment horizontal="center"/>
    </xf>
    <xf numFmtId="164" fontId="0" fillId="0" borderId="0" xfId="0" applyNumberFormat="1" applyAlignment="1" applyProtection="1">
      <alignment horizontal="center"/>
    </xf>
    <xf numFmtId="0" fontId="0" fillId="4" borderId="41" xfId="0" applyFill="1" applyBorder="1" applyAlignment="1">
      <alignment horizontal="center" vertical="center" wrapText="1"/>
    </xf>
    <xf numFmtId="0" fontId="3" fillId="4" borderId="1" xfId="1"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3" fillId="4" borderId="2" xfId="0" applyFont="1" applyFill="1" applyBorder="1" applyAlignment="1">
      <alignment horizontal="center" vertical="center"/>
    </xf>
    <xf numFmtId="0" fontId="0" fillId="4" borderId="40" xfId="0" applyFill="1" applyBorder="1" applyAlignment="1">
      <alignment horizontal="center" vertical="center"/>
    </xf>
    <xf numFmtId="0" fontId="4" fillId="2" borderId="33" xfId="0" applyFont="1" applyFill="1" applyBorder="1" applyAlignment="1" applyProtection="1">
      <alignment horizontal="center" vertical="center" wrapText="1"/>
      <protection locked="0"/>
    </xf>
    <xf numFmtId="0" fontId="3" fillId="4" borderId="22" xfId="1" applyFont="1" applyFill="1" applyBorder="1" applyAlignment="1" applyProtection="1">
      <alignment horizontal="center" vertical="center" wrapText="1"/>
    </xf>
    <xf numFmtId="0" fontId="3" fillId="4" borderId="16" xfId="1" applyFont="1" applyFill="1" applyBorder="1" applyAlignment="1" applyProtection="1">
      <alignment horizontal="center" vertical="center" wrapText="1"/>
    </xf>
    <xf numFmtId="164" fontId="0" fillId="8" borderId="21" xfId="0" applyNumberFormat="1" applyFill="1" applyBorder="1" applyAlignment="1" applyProtection="1">
      <alignment horizontal="center" vertical="center" wrapText="1"/>
    </xf>
    <xf numFmtId="164" fontId="0" fillId="8" borderId="4" xfId="0" applyNumberFormat="1" applyFill="1" applyBorder="1" applyAlignment="1" applyProtection="1">
      <alignment horizontal="center" vertical="center" wrapText="1"/>
    </xf>
    <xf numFmtId="164" fontId="0" fillId="8" borderId="48" xfId="0" applyNumberFormat="1" applyFill="1" applyBorder="1" applyAlignment="1" applyProtection="1">
      <alignment horizontal="center" vertical="center" wrapText="1"/>
    </xf>
    <xf numFmtId="0" fontId="2" fillId="8" borderId="44" xfId="1" applyFill="1" applyBorder="1" applyAlignment="1" applyProtection="1">
      <alignment horizontal="center" vertical="center" wrapText="1"/>
    </xf>
    <xf numFmtId="0" fontId="2" fillId="8" borderId="52" xfId="1" applyFill="1" applyBorder="1" applyAlignment="1" applyProtection="1">
      <alignment horizontal="center" vertical="center" wrapText="1"/>
    </xf>
    <xf numFmtId="0" fontId="2" fillId="8" borderId="53" xfId="1" applyFill="1" applyBorder="1" applyAlignment="1" applyProtection="1">
      <alignment horizontal="center" vertical="center" wrapText="1"/>
    </xf>
    <xf numFmtId="0" fontId="2" fillId="4" borderId="1" xfId="1" applyFill="1" applyBorder="1" applyAlignment="1" applyProtection="1">
      <alignment horizontal="center" vertical="center" wrapText="1"/>
      <protection locked="0"/>
    </xf>
    <xf numFmtId="0" fontId="2" fillId="4" borderId="56" xfId="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2" fillId="4" borderId="2" xfId="1" applyFill="1" applyBorder="1" applyAlignment="1" applyProtection="1">
      <alignment horizontal="center" vertical="center" wrapText="1"/>
      <protection locked="0"/>
    </xf>
    <xf numFmtId="0" fontId="0" fillId="9" borderId="21" xfId="0" applyFill="1" applyBorder="1" applyAlignment="1">
      <alignment horizontal="center" vertical="center" wrapText="1"/>
    </xf>
    <xf numFmtId="0" fontId="0" fillId="9" borderId="4" xfId="0" applyFill="1" applyBorder="1" applyAlignment="1">
      <alignment horizontal="center" vertical="center" wrapText="1"/>
    </xf>
    <xf numFmtId="0" fontId="3" fillId="9" borderId="4" xfId="0" applyFont="1" applyFill="1" applyBorder="1" applyAlignment="1">
      <alignment horizontal="center" vertical="center" wrapText="1"/>
    </xf>
    <xf numFmtId="0" fontId="0" fillId="9" borderId="39" xfId="0" applyFill="1" applyBorder="1" applyAlignment="1">
      <alignment horizontal="center" vertical="center" wrapText="1"/>
    </xf>
    <xf numFmtId="0" fontId="0" fillId="9" borderId="4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43"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9"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5" xfId="0" applyBorder="1" applyAlignment="1">
      <alignment horizontal="left" vertical="center" wrapText="1"/>
    </xf>
    <xf numFmtId="0" fontId="0" fillId="4" borderId="19" xfId="0" applyFill="1" applyBorder="1" applyAlignment="1" applyProtection="1">
      <alignment horizontal="center" vertical="center"/>
    </xf>
    <xf numFmtId="0" fontId="0" fillId="4" borderId="17" xfId="0" applyFill="1" applyBorder="1" applyAlignment="1" applyProtection="1">
      <alignment horizontal="center" vertical="center"/>
    </xf>
    <xf numFmtId="0" fontId="1" fillId="2" borderId="59" xfId="0" applyFont="1" applyFill="1" applyBorder="1" applyAlignment="1" applyProtection="1">
      <alignment horizontal="left" vertical="center" wrapText="1"/>
    </xf>
    <xf numFmtId="0" fontId="0" fillId="4" borderId="60" xfId="0" applyFill="1" applyBorder="1" applyAlignment="1" applyProtection="1">
      <alignment horizontal="center" vertical="center"/>
    </xf>
    <xf numFmtId="0" fontId="3" fillId="4" borderId="41" xfId="1" applyFont="1" applyFill="1" applyBorder="1" applyAlignment="1" applyProtection="1">
      <alignment horizontal="center" vertical="center" wrapText="1"/>
    </xf>
    <xf numFmtId="0" fontId="3" fillId="4" borderId="61" xfId="1" applyFont="1" applyFill="1" applyBorder="1" applyAlignment="1" applyProtection="1">
      <alignment horizontal="center" vertical="center" wrapText="1"/>
    </xf>
    <xf numFmtId="14" fontId="3" fillId="4" borderId="62" xfId="0" applyNumberFormat="1" applyFont="1" applyFill="1" applyBorder="1" applyAlignment="1" applyProtection="1">
      <alignment horizontal="left" vertical="center"/>
    </xf>
    <xf numFmtId="0" fontId="0" fillId="3" borderId="60" xfId="0" applyFill="1" applyBorder="1" applyAlignment="1" applyProtection="1">
      <alignment horizontal="left" vertical="center" wrapText="1"/>
    </xf>
    <xf numFmtId="164" fontId="4" fillId="2" borderId="58" xfId="0" applyNumberFormat="1" applyFont="1" applyFill="1" applyBorder="1" applyAlignment="1">
      <alignment horizontal="center" vertical="center" wrapText="1"/>
    </xf>
    <xf numFmtId="14" fontId="3" fillId="4" borderId="21" xfId="0" applyNumberFormat="1" applyFont="1" applyFill="1" applyBorder="1" applyAlignment="1" applyProtection="1">
      <alignment horizontal="center" vertical="center"/>
    </xf>
    <xf numFmtId="14" fontId="3" fillId="4" borderId="37" xfId="0" applyNumberFormat="1" applyFont="1" applyFill="1" applyBorder="1" applyAlignment="1" applyProtection="1">
      <alignment horizontal="center" vertical="center"/>
    </xf>
    <xf numFmtId="14" fontId="3" fillId="4" borderId="4" xfId="0" applyNumberFormat="1" applyFont="1" applyFill="1" applyBorder="1" applyAlignment="1" applyProtection="1">
      <alignment horizontal="center" vertical="center" wrapText="1"/>
    </xf>
    <xf numFmtId="0" fontId="2" fillId="4" borderId="1" xfId="1" applyFill="1" applyBorder="1" applyAlignment="1">
      <alignment horizontal="center" vertical="center" wrapText="1"/>
    </xf>
    <xf numFmtId="0" fontId="1" fillId="10" borderId="23"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1" fillId="10" borderId="63" xfId="0" applyFont="1"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xf numFmtId="0" fontId="0" fillId="0" borderId="1" xfId="0" applyBorder="1" applyAlignment="1">
      <alignment vertical="center"/>
    </xf>
    <xf numFmtId="0" fontId="0" fillId="0" borderId="1" xfId="0" applyBorder="1" applyAlignment="1">
      <alignment horizontal="center"/>
    </xf>
    <xf numFmtId="0" fontId="0" fillId="4" borderId="43" xfId="0" applyFill="1" applyBorder="1" applyAlignment="1">
      <alignment horizontal="center" vertical="center" wrapText="1"/>
    </xf>
    <xf numFmtId="14" fontId="3" fillId="4" borderId="43" xfId="0" applyNumberFormat="1" applyFont="1" applyFill="1" applyBorder="1" applyAlignment="1">
      <alignment horizontal="center" vertical="center"/>
    </xf>
    <xf numFmtId="0" fontId="0" fillId="4" borderId="0" xfId="0" applyFill="1" applyBorder="1" applyAlignment="1">
      <alignment horizontal="left" vertical="center" wrapText="1"/>
    </xf>
    <xf numFmtId="0" fontId="0" fillId="9" borderId="20" xfId="0" applyFill="1" applyBorder="1" applyAlignment="1">
      <alignment horizontal="center" vertical="center" wrapText="1"/>
    </xf>
    <xf numFmtId="0" fontId="1" fillId="2" borderId="65" xfId="0" applyFont="1" applyFill="1" applyBorder="1" applyAlignment="1" applyProtection="1">
      <alignment horizontal="left" vertical="center" wrapText="1"/>
    </xf>
    <xf numFmtId="0" fontId="1" fillId="2" borderId="66" xfId="0" applyFont="1" applyFill="1" applyBorder="1" applyAlignment="1" applyProtection="1">
      <alignment horizontal="left" vertical="center" wrapText="1"/>
    </xf>
    <xf numFmtId="0" fontId="0" fillId="3" borderId="65" xfId="0" applyFill="1" applyBorder="1" applyAlignment="1" applyProtection="1">
      <alignment horizontal="left" vertical="center" wrapText="1"/>
    </xf>
    <xf numFmtId="0" fontId="4" fillId="2" borderId="0" xfId="0" applyFont="1" applyFill="1" applyAlignment="1">
      <alignment horizontal="left" vertical="center" wrapText="1"/>
    </xf>
    <xf numFmtId="0" fontId="0" fillId="0" borderId="0" xfId="0" applyAlignment="1" applyProtection="1">
      <alignment vertical="top"/>
    </xf>
    <xf numFmtId="0" fontId="0" fillId="8" borderId="21" xfId="0" applyFill="1" applyBorder="1" applyAlignment="1" applyProtection="1">
      <alignment vertical="top" wrapText="1"/>
    </xf>
    <xf numFmtId="0" fontId="0" fillId="8" borderId="4" xfId="0" applyFill="1" applyBorder="1" applyAlignment="1" applyProtection="1">
      <alignment vertical="top" wrapText="1"/>
    </xf>
    <xf numFmtId="0" fontId="0" fillId="8" borderId="48" xfId="0" applyFill="1" applyBorder="1" applyAlignment="1" applyProtection="1">
      <alignment vertical="top" wrapText="1"/>
    </xf>
    <xf numFmtId="0" fontId="14" fillId="4" borderId="13" xfId="0" applyFont="1" applyFill="1" applyBorder="1" applyAlignment="1" applyProtection="1">
      <alignment horizontal="center" vertical="top" wrapText="1"/>
    </xf>
    <xf numFmtId="0" fontId="0" fillId="0" borderId="0" xfId="0" applyFill="1" applyBorder="1" applyAlignment="1" applyProtection="1">
      <alignment vertical="top"/>
    </xf>
    <xf numFmtId="0" fontId="13" fillId="4" borderId="19" xfId="0" applyFont="1" applyFill="1" applyBorder="1" applyAlignment="1" applyProtection="1">
      <alignment vertical="top" wrapText="1"/>
    </xf>
    <xf numFmtId="14" fontId="0" fillId="4" borderId="4" xfId="0" applyNumberFormat="1" applyFill="1" applyBorder="1" applyAlignment="1" applyProtection="1">
      <alignment horizontal="left" vertical="top"/>
    </xf>
    <xf numFmtId="0" fontId="0" fillId="0" borderId="0" xfId="0" applyFill="1" applyBorder="1" applyAlignment="1" applyProtection="1">
      <alignment horizontal="left" vertical="top"/>
    </xf>
    <xf numFmtId="0" fontId="13" fillId="4" borderId="44" xfId="0" applyFont="1" applyFill="1" applyBorder="1" applyAlignment="1" applyProtection="1">
      <alignment vertical="top"/>
    </xf>
    <xf numFmtId="0" fontId="13" fillId="4" borderId="45" xfId="0" applyFont="1" applyFill="1" applyBorder="1" applyAlignment="1" applyProtection="1">
      <alignment vertical="top"/>
    </xf>
    <xf numFmtId="0" fontId="15" fillId="2" borderId="15" xfId="0" applyFont="1" applyFill="1" applyBorder="1" applyAlignment="1" applyProtection="1">
      <alignment horizontal="left" vertical="center" wrapText="1"/>
      <protection locked="0"/>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4" borderId="39" xfId="1" applyFill="1" applyBorder="1" applyAlignment="1" applyProtection="1">
      <alignment vertical="top"/>
      <protection locked="0"/>
    </xf>
    <xf numFmtId="0" fontId="4" fillId="2" borderId="44"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0" fillId="4" borderId="20" xfId="0" applyFill="1" applyBorder="1" applyAlignment="1">
      <alignment horizontal="center" vertical="center"/>
    </xf>
    <xf numFmtId="0" fontId="1" fillId="10" borderId="60" xfId="0" applyFont="1" applyFill="1" applyBorder="1" applyAlignment="1">
      <alignment horizontal="center" vertical="center" wrapText="1"/>
    </xf>
    <xf numFmtId="0" fontId="1" fillId="10" borderId="65"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52" xfId="0" applyFont="1" applyFill="1" applyBorder="1" applyAlignment="1">
      <alignment horizontal="center" vertical="center" wrapText="1"/>
    </xf>
    <xf numFmtId="0" fontId="14" fillId="9" borderId="13" xfId="0" applyFont="1" applyFill="1" applyBorder="1" applyAlignment="1" applyProtection="1">
      <alignment horizontal="center" vertical="top" wrapText="1"/>
    </xf>
    <xf numFmtId="0" fontId="0" fillId="9" borderId="21" xfId="0" applyFill="1" applyBorder="1" applyAlignment="1" applyProtection="1">
      <alignment vertical="top" wrapText="1"/>
    </xf>
    <xf numFmtId="0" fontId="0" fillId="9" borderId="48" xfId="0" applyFill="1" applyBorder="1" applyAlignment="1" applyProtection="1">
      <alignment vertical="top" wrapText="1"/>
    </xf>
    <xf numFmtId="0" fontId="0" fillId="5" borderId="0" xfId="0" applyFill="1" applyBorder="1" applyAlignment="1">
      <alignment horizontal="left" vertical="center" wrapText="1"/>
    </xf>
    <xf numFmtId="0" fontId="0" fillId="9" borderId="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0" fillId="4" borderId="21" xfId="0" applyFill="1" applyBorder="1" applyAlignment="1" applyProtection="1">
      <alignment vertical="top" wrapText="1"/>
    </xf>
    <xf numFmtId="0" fontId="0" fillId="4" borderId="4" xfId="0" applyFill="1" applyBorder="1" applyAlignment="1" applyProtection="1">
      <alignment vertical="top" wrapText="1"/>
    </xf>
    <xf numFmtId="0" fontId="16" fillId="2" borderId="13" xfId="0" applyFont="1" applyFill="1" applyBorder="1" applyAlignment="1" applyProtection="1">
      <alignment vertical="top" wrapText="1"/>
    </xf>
    <xf numFmtId="164" fontId="0" fillId="8" borderId="20" xfId="3" applyNumberFormat="1" applyFont="1" applyFill="1" applyBorder="1" applyAlignment="1" applyProtection="1">
      <alignment horizontal="left" vertical="top"/>
    </xf>
    <xf numFmtId="164" fontId="0" fillId="8" borderId="1" xfId="0" applyNumberFormat="1" applyFill="1" applyBorder="1" applyAlignment="1" applyProtection="1">
      <alignment vertical="top"/>
    </xf>
    <xf numFmtId="164" fontId="0" fillId="8" borderId="56" xfId="0" applyNumberFormat="1" applyFill="1" applyBorder="1" applyAlignment="1" applyProtection="1">
      <alignment vertical="top"/>
    </xf>
    <xf numFmtId="0" fontId="1" fillId="10" borderId="1" xfId="0" applyFont="1" applyFill="1" applyBorder="1" applyAlignment="1">
      <alignment horizontal="center" vertical="center" wrapText="1"/>
    </xf>
    <xf numFmtId="0" fontId="0" fillId="4" borderId="61" xfId="0" applyFill="1" applyBorder="1" applyAlignment="1">
      <alignment horizontal="left" vertical="center" wrapText="1"/>
    </xf>
    <xf numFmtId="0" fontId="10" fillId="0" borderId="0" xfId="0" applyFont="1" applyAlignment="1" applyProtection="1">
      <alignment horizontal="left" wrapText="1"/>
    </xf>
    <xf numFmtId="0" fontId="3" fillId="4" borderId="37" xfId="1" applyFont="1" applyFill="1" applyBorder="1" applyAlignment="1" applyProtection="1">
      <alignment horizontal="center" vertical="center" wrapText="1"/>
    </xf>
    <xf numFmtId="0" fontId="4" fillId="2" borderId="26" xfId="0" applyFont="1" applyFill="1" applyBorder="1" applyAlignment="1">
      <alignment horizontal="center" vertical="center" wrapText="1"/>
    </xf>
    <xf numFmtId="0" fontId="4" fillId="13" borderId="11" xfId="0" applyFont="1" applyFill="1" applyBorder="1" applyAlignment="1" applyProtection="1">
      <alignment vertical="center" wrapText="1"/>
    </xf>
    <xf numFmtId="0" fontId="0" fillId="0" borderId="0" xfId="0" applyBorder="1" applyAlignment="1" applyProtection="1">
      <alignment wrapText="1"/>
    </xf>
    <xf numFmtId="0" fontId="3" fillId="0" borderId="0" xfId="0" applyFont="1" applyAlignment="1">
      <alignment horizontal="left" vertical="top"/>
    </xf>
    <xf numFmtId="0" fontId="3" fillId="0" borderId="0" xfId="0" applyFont="1" applyAlignment="1" applyProtection="1">
      <alignment horizontal="left" vertical="top"/>
    </xf>
    <xf numFmtId="0" fontId="4" fillId="2" borderId="13" xfId="0" applyFont="1" applyFill="1" applyBorder="1" applyAlignment="1" applyProtection="1">
      <alignment horizontal="center" vertical="center" wrapText="1"/>
      <protection locked="0"/>
    </xf>
    <xf numFmtId="0" fontId="2" fillId="8" borderId="55" xfId="1" applyFill="1" applyBorder="1" applyAlignment="1" applyProtection="1">
      <alignment horizontal="center" vertical="center" wrapText="1"/>
    </xf>
    <xf numFmtId="0" fontId="0" fillId="4" borderId="65" xfId="0" applyFill="1" applyBorder="1" applyAlignment="1" applyProtection="1">
      <alignment horizontal="center" vertical="center"/>
    </xf>
    <xf numFmtId="0" fontId="2" fillId="4" borderId="40" xfId="1" applyFill="1" applyBorder="1" applyAlignment="1" applyProtection="1">
      <alignment horizontal="center" vertical="center" wrapText="1"/>
      <protection locked="0"/>
    </xf>
    <xf numFmtId="14" fontId="3" fillId="4" borderId="39" xfId="0" applyNumberFormat="1" applyFont="1" applyFill="1" applyBorder="1" applyAlignment="1" applyProtection="1">
      <alignment horizontal="center" vertical="center" wrapText="1"/>
    </xf>
    <xf numFmtId="0" fontId="3" fillId="4" borderId="43" xfId="1" applyFont="1" applyFill="1" applyBorder="1" applyAlignment="1" applyProtection="1">
      <alignment horizontal="center" vertical="center" wrapText="1"/>
    </xf>
    <xf numFmtId="0" fontId="3" fillId="4" borderId="68" xfId="1" applyFont="1" applyFill="1" applyBorder="1" applyAlignment="1" applyProtection="1">
      <alignment horizontal="center" vertical="center" wrapText="1"/>
    </xf>
    <xf numFmtId="0" fontId="3" fillId="4" borderId="39" xfId="1" applyFont="1" applyFill="1" applyBorder="1" applyAlignment="1" applyProtection="1">
      <alignment horizontal="center" vertical="center" wrapText="1"/>
    </xf>
    <xf numFmtId="0" fontId="2" fillId="8" borderId="14" xfId="1" applyFill="1" applyBorder="1" applyAlignment="1" applyProtection="1">
      <alignment horizontal="center" vertical="center" wrapText="1"/>
    </xf>
    <xf numFmtId="0" fontId="2" fillId="3" borderId="3" xfId="1" applyFill="1" applyBorder="1" applyAlignment="1" applyProtection="1">
      <alignment horizontal="center" vertical="center" wrapText="1"/>
    </xf>
    <xf numFmtId="0" fontId="2" fillId="4" borderId="3" xfId="1" applyFill="1" applyBorder="1" applyAlignment="1" applyProtection="1">
      <alignment horizontal="center" vertical="center" wrapText="1"/>
    </xf>
    <xf numFmtId="0" fontId="2" fillId="8" borderId="13"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protection locked="0"/>
    </xf>
    <xf numFmtId="0" fontId="0" fillId="4" borderId="67" xfId="0" applyFill="1" applyBorder="1" applyAlignment="1" applyProtection="1">
      <alignment horizontal="center" vertical="center" wrapText="1"/>
    </xf>
    <xf numFmtId="0" fontId="0" fillId="4" borderId="69" xfId="0" applyFill="1" applyBorder="1" applyAlignment="1" applyProtection="1">
      <alignment horizontal="center" vertical="center" wrapText="1"/>
    </xf>
    <xf numFmtId="0" fontId="3" fillId="4" borderId="27" xfId="1" applyFont="1" applyFill="1" applyBorder="1" applyAlignment="1" applyProtection="1">
      <alignment horizontal="center" vertical="center" wrapText="1"/>
    </xf>
    <xf numFmtId="0" fontId="3" fillId="4" borderId="62" xfId="1" applyFont="1" applyFill="1" applyBorder="1" applyAlignment="1" applyProtection="1">
      <alignment horizontal="center" vertical="center" wrapText="1"/>
    </xf>
    <xf numFmtId="0" fontId="0" fillId="4" borderId="70" xfId="0" applyFill="1" applyBorder="1" applyAlignment="1" applyProtection="1">
      <alignment horizontal="center" vertical="center" wrapText="1"/>
    </xf>
    <xf numFmtId="0" fontId="3" fillId="4" borderId="23" xfId="1" applyFont="1" applyFill="1" applyBorder="1" applyAlignment="1" applyProtection="1">
      <alignment horizontal="center" vertical="center" wrapText="1"/>
    </xf>
    <xf numFmtId="0" fontId="0" fillId="4" borderId="71" xfId="0" applyFill="1" applyBorder="1" applyAlignment="1" applyProtection="1">
      <alignment horizontal="center" vertical="center" wrapText="1"/>
    </xf>
    <xf numFmtId="164" fontId="0" fillId="8" borderId="1" xfId="0" applyNumberFormat="1" applyFill="1" applyBorder="1" applyAlignment="1">
      <alignment horizontal="center" vertical="center" wrapText="1"/>
    </xf>
    <xf numFmtId="10" fontId="0" fillId="8" borderId="1" xfId="0" applyNumberFormat="1" applyFill="1" applyBorder="1" applyAlignment="1">
      <alignment horizontal="center" vertical="center" wrapText="1"/>
    </xf>
    <xf numFmtId="165" fontId="0" fillId="8" borderId="1" xfId="0" applyNumberFormat="1" applyFill="1" applyBorder="1" applyAlignment="1">
      <alignment horizontal="center" vertical="center" wrapText="1"/>
    </xf>
    <xf numFmtId="164" fontId="0" fillId="8" borderId="16" xfId="0" applyNumberFormat="1" applyFill="1" applyBorder="1" applyAlignment="1">
      <alignment horizontal="center" vertical="center" wrapText="1"/>
    </xf>
    <xf numFmtId="0" fontId="0" fillId="8" borderId="1" xfId="0" applyFill="1" applyBorder="1" applyAlignment="1">
      <alignment horizontal="center" vertical="center" wrapText="1"/>
    </xf>
    <xf numFmtId="164" fontId="0" fillId="8" borderId="1" xfId="0" applyNumberFormat="1" applyFill="1" applyBorder="1" applyAlignment="1">
      <alignment horizontal="center" vertical="center"/>
    </xf>
    <xf numFmtId="0" fontId="0" fillId="8" borderId="1" xfId="0" applyFill="1" applyBorder="1" applyAlignment="1">
      <alignment horizontal="center" vertical="center"/>
    </xf>
    <xf numFmtId="164" fontId="0" fillId="8" borderId="16" xfId="0" applyNumberFormat="1" applyFill="1" applyBorder="1" applyAlignment="1">
      <alignment horizontal="center" vertical="center"/>
    </xf>
    <xf numFmtId="164" fontId="0" fillId="8" borderId="41" xfId="0" applyNumberFormat="1" applyFill="1" applyBorder="1" applyAlignment="1">
      <alignment horizontal="center" vertical="center" wrapText="1"/>
    </xf>
    <xf numFmtId="10" fontId="0" fillId="8" borderId="41" xfId="0" applyNumberFormat="1" applyFill="1" applyBorder="1" applyAlignment="1">
      <alignment horizontal="center" vertical="center" wrapText="1"/>
    </xf>
    <xf numFmtId="165" fontId="0" fillId="8" borderId="41" xfId="0" applyNumberFormat="1" applyFill="1" applyBorder="1" applyAlignment="1">
      <alignment horizontal="center" vertical="center" wrapText="1"/>
    </xf>
    <xf numFmtId="164" fontId="0" fillId="8" borderId="43" xfId="0" applyNumberFormat="1" applyFill="1" applyBorder="1" applyAlignment="1">
      <alignment horizontal="center" vertical="center" wrapText="1"/>
    </xf>
    <xf numFmtId="10" fontId="0" fillId="8" borderId="43" xfId="0" applyNumberFormat="1" applyFill="1" applyBorder="1" applyAlignment="1">
      <alignment horizontal="center" vertical="center" wrapText="1"/>
    </xf>
    <xf numFmtId="165" fontId="0" fillId="8" borderId="43" xfId="0" applyNumberFormat="1" applyFill="1" applyBorder="1" applyAlignment="1">
      <alignment horizontal="center" vertical="center" wrapText="1"/>
    </xf>
    <xf numFmtId="164" fontId="0" fillId="8" borderId="0" xfId="0" applyNumberFormat="1" applyFill="1" applyBorder="1" applyAlignment="1">
      <alignment horizontal="center" vertical="center" wrapText="1"/>
    </xf>
    <xf numFmtId="10" fontId="0" fillId="8" borderId="0" xfId="0" applyNumberFormat="1" applyFill="1" applyBorder="1" applyAlignment="1">
      <alignment horizontal="center" vertical="center" wrapText="1"/>
    </xf>
    <xf numFmtId="165" fontId="0" fillId="8" borderId="0" xfId="0" applyNumberFormat="1" applyFill="1" applyBorder="1" applyAlignment="1">
      <alignment horizontal="center" vertical="center" wrapText="1"/>
    </xf>
    <xf numFmtId="0" fontId="2" fillId="0" borderId="0" xfId="1" applyAlignment="1">
      <alignment wrapText="1"/>
    </xf>
    <xf numFmtId="0" fontId="2" fillId="0" borderId="0" xfId="1"/>
    <xf numFmtId="0" fontId="0" fillId="5" borderId="16" xfId="0" applyFont="1" applyFill="1" applyBorder="1" applyAlignment="1" applyProtection="1">
      <alignment horizontal="left" vertical="center" wrapText="1"/>
    </xf>
    <xf numFmtId="0" fontId="0" fillId="4" borderId="22" xfId="0" applyFill="1" applyBorder="1" applyAlignment="1">
      <alignment horizontal="left" vertical="center" wrapText="1"/>
    </xf>
    <xf numFmtId="0" fontId="0" fillId="4" borderId="16" xfId="0" applyFill="1" applyBorder="1" applyAlignment="1">
      <alignment horizontal="left" vertical="center" wrapText="1"/>
    </xf>
    <xf numFmtId="0" fontId="7" fillId="13" borderId="0" xfId="0" applyFont="1" applyFill="1" applyAlignment="1" applyProtection="1"/>
    <xf numFmtId="0" fontId="4" fillId="2" borderId="33" xfId="0" applyFont="1" applyFill="1" applyBorder="1" applyAlignment="1">
      <alignment horizontal="center" vertical="center" wrapText="1"/>
    </xf>
    <xf numFmtId="0" fontId="0" fillId="0" borderId="2" xfId="0" applyBorder="1" applyAlignment="1">
      <alignment vertical="center"/>
    </xf>
    <xf numFmtId="0" fontId="0" fillId="0" borderId="2" xfId="0" applyBorder="1"/>
    <xf numFmtId="0" fontId="0" fillId="0" borderId="2" xfId="0" applyBorder="1" applyAlignment="1">
      <alignment horizontal="center"/>
    </xf>
    <xf numFmtId="0" fontId="0" fillId="0" borderId="0" xfId="0" applyBorder="1" applyAlignment="1">
      <alignment wrapText="1"/>
    </xf>
    <xf numFmtId="0" fontId="4" fillId="2" borderId="1" xfId="0" applyFont="1" applyFill="1" applyBorder="1" applyAlignment="1">
      <alignment horizontal="center" vertical="center" wrapText="1"/>
    </xf>
    <xf numFmtId="0" fontId="2" fillId="9" borderId="1" xfId="1" applyFill="1" applyBorder="1" applyAlignment="1">
      <alignment wrapText="1"/>
    </xf>
    <xf numFmtId="0" fontId="0" fillId="9" borderId="1" xfId="0" applyFill="1" applyBorder="1"/>
    <xf numFmtId="0" fontId="0" fillId="9" borderId="1" xfId="0" applyFill="1" applyBorder="1" applyAlignment="1">
      <alignment wrapText="1"/>
    </xf>
    <xf numFmtId="0" fontId="0" fillId="9" borderId="1" xfId="0" applyFill="1" applyBorder="1" applyAlignment="1">
      <alignment vertical="center"/>
    </xf>
    <xf numFmtId="0" fontId="0" fillId="9" borderId="1" xfId="0" applyFill="1" applyBorder="1" applyAlignment="1">
      <alignment vertical="center" wrapText="1"/>
    </xf>
    <xf numFmtId="0" fontId="0" fillId="9" borderId="1" xfId="0" applyFill="1" applyBorder="1" applyAlignment="1">
      <alignment horizontal="center"/>
    </xf>
    <xf numFmtId="0" fontId="0" fillId="9" borderId="1" xfId="0" applyFill="1" applyBorder="1" applyAlignment="1">
      <alignment horizontal="center" wrapText="1"/>
    </xf>
    <xf numFmtId="0" fontId="0" fillId="13" borderId="0" xfId="0" applyFill="1"/>
    <xf numFmtId="0" fontId="0" fillId="13" borderId="0" xfId="0" applyFill="1" applyAlignment="1">
      <alignment wrapText="1"/>
    </xf>
    <xf numFmtId="0" fontId="1" fillId="11" borderId="14" xfId="0" applyFont="1" applyFill="1" applyBorder="1" applyAlignment="1">
      <alignment horizontal="center" wrapText="1"/>
    </xf>
    <xf numFmtId="0" fontId="0" fillId="11" borderId="72" xfId="0" applyFill="1" applyBorder="1" applyAlignment="1">
      <alignment horizontal="left"/>
    </xf>
    <xf numFmtId="0" fontId="0" fillId="11" borderId="72" xfId="0" applyFill="1" applyBorder="1" applyAlignment="1">
      <alignment horizontal="left" wrapText="1"/>
    </xf>
    <xf numFmtId="0" fontId="0" fillId="4" borderId="1" xfId="0" applyFill="1" applyBorder="1"/>
    <xf numFmtId="0" fontId="0" fillId="4" borderId="1" xfId="0" applyFill="1" applyBorder="1" applyAlignment="1">
      <alignment vertical="center" wrapText="1"/>
    </xf>
    <xf numFmtId="0" fontId="0" fillId="0" borderId="0" xfId="0" applyAlignment="1" applyProtection="1">
      <alignment vertical="top" wrapText="1"/>
    </xf>
    <xf numFmtId="0" fontId="7" fillId="6" borderId="0" xfId="0" applyFont="1" applyFill="1" applyAlignme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top"/>
      <protection locked="0"/>
    </xf>
    <xf numFmtId="0" fontId="0" fillId="0" borderId="0" xfId="0" applyAlignment="1" applyProtection="1">
      <alignment horizontal="left"/>
      <protection locked="0"/>
    </xf>
    <xf numFmtId="0" fontId="0" fillId="0" borderId="0" xfId="0" applyFont="1" applyAlignment="1" applyProtection="1">
      <alignment vertical="center" wrapText="1"/>
      <protection locked="0"/>
    </xf>
    <xf numFmtId="0" fontId="7" fillId="13" borderId="0" xfId="0" applyFont="1" applyFill="1" applyAlignment="1" applyProtection="1">
      <protection locked="0"/>
    </xf>
    <xf numFmtId="0" fontId="0" fillId="0" borderId="0" xfId="0" applyAlignment="1" applyProtection="1">
      <alignment horizontal="left" vertical="center" wrapText="1"/>
      <protection locked="0"/>
    </xf>
    <xf numFmtId="0" fontId="10" fillId="0" borderId="0" xfId="0" applyFont="1" applyAlignment="1" applyProtection="1">
      <alignment horizontal="left" wrapText="1"/>
      <protection locked="0"/>
    </xf>
    <xf numFmtId="0" fontId="7" fillId="6" borderId="0" xfId="0" applyFont="1" applyFill="1" applyAlignment="1" applyProtection="1">
      <alignment wrapText="1"/>
    </xf>
    <xf numFmtId="0" fontId="0" fillId="0" borderId="0" xfId="0" applyAlignment="1" applyProtection="1">
      <alignment horizontal="left" wrapText="1"/>
    </xf>
    <xf numFmtId="0" fontId="13" fillId="8" borderId="19" xfId="0" applyFont="1" applyFill="1" applyBorder="1" applyAlignment="1" applyProtection="1">
      <alignment vertical="top" wrapText="1"/>
    </xf>
    <xf numFmtId="0" fontId="13" fillId="8" borderId="17" xfId="0" applyFont="1" applyFill="1" applyBorder="1" applyAlignment="1" applyProtection="1">
      <alignment vertical="top" wrapText="1"/>
    </xf>
    <xf numFmtId="164" fontId="13" fillId="8" borderId="17" xfId="0" applyNumberFormat="1" applyFont="1" applyFill="1" applyBorder="1" applyAlignment="1" applyProtection="1">
      <alignment vertical="top" wrapText="1"/>
    </xf>
    <xf numFmtId="0" fontId="13" fillId="8" borderId="47" xfId="0" applyFont="1" applyFill="1" applyBorder="1" applyAlignment="1" applyProtection="1">
      <alignment vertical="top" wrapText="1"/>
    </xf>
    <xf numFmtId="0" fontId="13" fillId="4" borderId="17" xfId="0" applyFont="1" applyFill="1" applyBorder="1" applyAlignment="1" applyProtection="1">
      <alignment vertical="top" wrapText="1"/>
    </xf>
    <xf numFmtId="0" fontId="13" fillId="4" borderId="65" xfId="0" applyFont="1" applyFill="1" applyBorder="1" applyAlignment="1" applyProtection="1">
      <alignment vertical="top" wrapText="1"/>
    </xf>
    <xf numFmtId="0" fontId="13" fillId="4" borderId="30" xfId="0" applyFont="1" applyFill="1" applyBorder="1" applyAlignment="1" applyProtection="1">
      <alignment vertical="top" wrapText="1"/>
    </xf>
    <xf numFmtId="0" fontId="13" fillId="0" borderId="0" xfId="0" applyFont="1" applyFill="1" applyBorder="1" applyAlignment="1" applyProtection="1">
      <alignment vertical="top" wrapText="1"/>
    </xf>
    <xf numFmtId="0" fontId="13" fillId="9" borderId="19" xfId="0" applyFont="1" applyFill="1" applyBorder="1" applyAlignment="1" applyProtection="1">
      <alignment vertical="top" wrapText="1"/>
    </xf>
    <xf numFmtId="0" fontId="13" fillId="9" borderId="47" xfId="0" applyFont="1" applyFill="1" applyBorder="1" applyAlignment="1" applyProtection="1">
      <alignment vertical="top" wrapText="1"/>
    </xf>
    <xf numFmtId="0" fontId="0" fillId="13" borderId="0" xfId="0" applyFill="1" applyBorder="1" applyAlignment="1" applyProtection="1">
      <alignment vertical="top" wrapText="1"/>
    </xf>
    <xf numFmtId="0" fontId="13" fillId="13" borderId="0" xfId="0" applyFont="1" applyFill="1" applyBorder="1" applyAlignment="1" applyProtection="1">
      <alignment vertical="top" wrapText="1"/>
    </xf>
    <xf numFmtId="0" fontId="17" fillId="4" borderId="13" xfId="0" applyFont="1" applyFill="1" applyBorder="1" applyAlignment="1" applyProtection="1">
      <alignment horizontal="center" vertical="center" wrapText="1"/>
    </xf>
    <xf numFmtId="0" fontId="0" fillId="4" borderId="37" xfId="0" applyFill="1" applyBorder="1" applyAlignment="1" applyProtection="1">
      <alignment vertical="top" wrapText="1"/>
    </xf>
    <xf numFmtId="0" fontId="0" fillId="0" borderId="10" xfId="0" applyFill="1" applyBorder="1" applyAlignment="1" applyProtection="1">
      <alignment vertical="top"/>
    </xf>
    <xf numFmtId="0" fontId="0" fillId="13" borderId="10" xfId="0" applyFill="1" applyBorder="1" applyAlignment="1" applyProtection="1">
      <alignment vertical="top" wrapText="1"/>
    </xf>
    <xf numFmtId="0" fontId="1" fillId="0" borderId="0" xfId="0" applyFont="1"/>
    <xf numFmtId="0" fontId="0" fillId="4" borderId="1" xfId="0" applyFill="1" applyBorder="1" applyAlignment="1" applyProtection="1">
      <alignment vertical="top" wrapText="1"/>
    </xf>
    <xf numFmtId="0" fontId="0" fillId="4" borderId="20" xfId="0" applyFill="1" applyBorder="1" applyAlignment="1" applyProtection="1">
      <alignment vertical="top" wrapText="1"/>
    </xf>
    <xf numFmtId="0" fontId="13" fillId="4" borderId="47" xfId="0" applyFont="1" applyFill="1" applyBorder="1" applyAlignment="1" applyProtection="1">
      <alignment vertical="top" wrapText="1"/>
    </xf>
    <xf numFmtId="0" fontId="2" fillId="13" borderId="0" xfId="1" applyFill="1" applyBorder="1" applyAlignment="1" applyProtection="1">
      <alignment vertical="top" wrapText="1"/>
      <protection locked="0"/>
    </xf>
    <xf numFmtId="0" fontId="0" fillId="0" borderId="0" xfId="0" applyBorder="1" applyProtection="1">
      <protection locked="0"/>
    </xf>
    <xf numFmtId="0" fontId="2" fillId="0" borderId="0" xfId="1" applyAlignment="1" applyProtection="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wrapText="1"/>
      <protection locked="0"/>
    </xf>
    <xf numFmtId="0" fontId="0" fillId="3" borderId="74" xfId="0" applyFill="1" applyBorder="1" applyAlignment="1" applyProtection="1">
      <alignment horizontal="center" vertical="center" wrapText="1"/>
      <protection locked="0"/>
    </xf>
    <xf numFmtId="0" fontId="0" fillId="3" borderId="75" xfId="0" applyFill="1" applyBorder="1" applyAlignment="1" applyProtection="1">
      <alignment horizontal="center" vertical="center" wrapText="1"/>
      <protection locked="0"/>
    </xf>
    <xf numFmtId="0" fontId="0" fillId="3" borderId="77" xfId="0" applyFill="1" applyBorder="1" applyAlignment="1" applyProtection="1">
      <alignment horizontal="center" vertical="center" wrapText="1"/>
      <protection locked="0"/>
    </xf>
    <xf numFmtId="0" fontId="0" fillId="3" borderId="78" xfId="0" applyFill="1" applyBorder="1" applyAlignment="1" applyProtection="1">
      <alignment horizontal="center" vertical="center" wrapText="1"/>
      <protection locked="0"/>
    </xf>
    <xf numFmtId="0" fontId="0" fillId="4" borderId="39" xfId="0" applyFill="1" applyBorder="1" applyAlignment="1" applyProtection="1">
      <alignment vertical="top" wrapText="1"/>
    </xf>
    <xf numFmtId="0" fontId="0" fillId="14" borderId="0" xfId="0" applyFill="1" applyBorder="1" applyAlignment="1" applyProtection="1">
      <alignment vertical="top" wrapText="1"/>
    </xf>
    <xf numFmtId="0" fontId="0" fillId="4" borderId="48" xfId="0" applyFill="1" applyBorder="1" applyAlignment="1" applyProtection="1">
      <alignment vertical="top" wrapText="1"/>
    </xf>
    <xf numFmtId="0" fontId="0" fillId="0" borderId="0" xfId="0"/>
    <xf numFmtId="14" fontId="0" fillId="4" borderId="1" xfId="0" applyNumberFormat="1" applyFill="1" applyBorder="1"/>
    <xf numFmtId="0" fontId="0" fillId="9" borderId="43" xfId="0" applyFill="1" applyBorder="1" applyAlignment="1">
      <alignment wrapText="1"/>
    </xf>
    <xf numFmtId="0" fontId="0" fillId="9" borderId="43" xfId="0" applyFill="1" applyBorder="1"/>
    <xf numFmtId="0" fontId="0" fillId="4" borderId="1" xfId="0" applyFill="1" applyBorder="1" applyAlignment="1">
      <alignment horizontal="left" vertical="center" wrapText="1"/>
    </xf>
    <xf numFmtId="0" fontId="2" fillId="4" borderId="63" xfId="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2" fillId="4" borderId="43" xfId="1" applyFill="1" applyBorder="1" applyAlignment="1" applyProtection="1">
      <alignment horizontal="center" vertical="center" wrapText="1"/>
      <protection locked="0"/>
    </xf>
    <xf numFmtId="0" fontId="3" fillId="4" borderId="65" xfId="1" applyFont="1" applyFill="1" applyBorder="1" applyAlignment="1" applyProtection="1">
      <alignment horizontal="center" vertical="center" wrapText="1"/>
    </xf>
    <xf numFmtId="0" fontId="0" fillId="4" borderId="63" xfId="0" applyFill="1" applyBorder="1" applyAlignment="1" applyProtection="1">
      <alignment horizontal="center" vertical="center" wrapText="1"/>
    </xf>
    <xf numFmtId="0" fontId="2" fillId="3" borderId="63" xfId="1" applyFill="1" applyBorder="1" applyAlignment="1" applyProtection="1">
      <alignment horizontal="center" vertical="center" wrapText="1"/>
    </xf>
    <xf numFmtId="0" fontId="0" fillId="8" borderId="1" xfId="0" applyFill="1" applyBorder="1" applyAlignment="1" applyProtection="1">
      <alignment vertical="center" wrapText="1"/>
    </xf>
    <xf numFmtId="164" fontId="0" fillId="8" borderId="1" xfId="0" applyNumberFormat="1" applyFill="1" applyBorder="1" applyAlignment="1" applyProtection="1">
      <alignment horizontal="center" vertical="center" wrapText="1"/>
    </xf>
    <xf numFmtId="164" fontId="0" fillId="8" borderId="1" xfId="0" applyNumberFormat="1" applyFill="1" applyBorder="1" applyAlignment="1" applyProtection="1">
      <alignment vertical="center" wrapText="1"/>
    </xf>
    <xf numFmtId="0" fontId="2" fillId="3" borderId="70" xfId="1" applyFill="1" applyBorder="1" applyAlignment="1" applyProtection="1">
      <alignment horizontal="center" vertical="center" wrapText="1"/>
    </xf>
    <xf numFmtId="0" fontId="1" fillId="2" borderId="56" xfId="0" applyFont="1" applyFill="1" applyBorder="1" applyAlignment="1" applyProtection="1">
      <alignment horizontal="left" vertical="center" wrapText="1"/>
    </xf>
    <xf numFmtId="0" fontId="2" fillId="8" borderId="23" xfId="1" applyFill="1" applyBorder="1" applyAlignment="1" applyProtection="1">
      <alignment horizontal="center" vertical="center" wrapText="1"/>
    </xf>
    <xf numFmtId="164" fontId="0" fillId="8" borderId="43" xfId="0" applyNumberFormat="1" applyFill="1" applyBorder="1" applyAlignment="1" applyProtection="1">
      <alignment horizontal="center" vertical="center" wrapText="1"/>
    </xf>
    <xf numFmtId="0" fontId="0" fillId="8" borderId="43" xfId="0" applyFill="1" applyBorder="1" applyAlignment="1" applyProtection="1">
      <alignment vertical="center" wrapText="1"/>
    </xf>
    <xf numFmtId="164" fontId="0" fillId="8" borderId="43" xfId="0" applyNumberFormat="1" applyFill="1" applyBorder="1" applyAlignment="1" applyProtection="1">
      <alignment vertical="center" wrapText="1"/>
    </xf>
    <xf numFmtId="164" fontId="0" fillId="8" borderId="56" xfId="0" applyNumberFormat="1" applyFill="1" applyBorder="1" applyAlignment="1" applyProtection="1">
      <alignment horizontal="center" vertical="center" wrapText="1"/>
    </xf>
    <xf numFmtId="0" fontId="0" fillId="8" borderId="56" xfId="0" applyFill="1" applyBorder="1" applyAlignment="1" applyProtection="1">
      <alignment vertical="center" wrapText="1"/>
    </xf>
    <xf numFmtId="0" fontId="2" fillId="8" borderId="18" xfId="1" applyFill="1" applyBorder="1" applyAlignment="1" applyProtection="1">
      <alignment horizontal="center" vertical="center" wrapText="1"/>
    </xf>
    <xf numFmtId="14" fontId="3" fillId="4" borderId="70" xfId="0" applyNumberFormat="1" applyFont="1" applyFill="1" applyBorder="1" applyAlignment="1" applyProtection="1">
      <alignment horizontal="left" vertical="center" wrapText="1"/>
    </xf>
    <xf numFmtId="0" fontId="0" fillId="3" borderId="4" xfId="0"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xf>
    <xf numFmtId="0" fontId="2" fillId="4" borderId="23" xfId="1" applyFill="1" applyBorder="1" applyAlignment="1" applyProtection="1">
      <alignment horizontal="center" vertical="center" wrapText="1"/>
    </xf>
    <xf numFmtId="0" fontId="0" fillId="3" borderId="48" xfId="0" applyFill="1" applyBorder="1" applyAlignment="1" applyProtection="1">
      <alignment horizontal="center" vertical="center" wrapText="1"/>
      <protection locked="0"/>
    </xf>
    <xf numFmtId="0" fontId="0" fillId="0" borderId="0" xfId="0"/>
    <xf numFmtId="0" fontId="4" fillId="2" borderId="8" xfId="0" applyFont="1" applyFill="1" applyBorder="1" applyAlignment="1">
      <alignment horizontal="center" vertical="center" wrapText="1"/>
    </xf>
    <xf numFmtId="0" fontId="2" fillId="4" borderId="2" xfId="1" applyFill="1" applyBorder="1" applyAlignment="1">
      <alignment horizontal="center" vertical="center" wrapText="1"/>
    </xf>
    <xf numFmtId="0" fontId="2" fillId="4" borderId="0" xfId="1" applyFill="1" applyAlignment="1">
      <alignment horizontal="center" wrapText="1"/>
    </xf>
    <xf numFmtId="0" fontId="1" fillId="7" borderId="23" xfId="0" applyFont="1" applyFill="1" applyBorder="1" applyAlignment="1">
      <alignment horizontal="center" vertical="center" wrapText="1"/>
    </xf>
    <xf numFmtId="0" fontId="0" fillId="0" borderId="0" xfId="0"/>
    <xf numFmtId="0" fontId="4" fillId="2" borderId="13" xfId="0" applyFont="1" applyFill="1" applyBorder="1" applyAlignment="1" applyProtection="1">
      <alignment horizontal="center" vertical="center" wrapText="1"/>
    </xf>
    <xf numFmtId="0" fontId="2" fillId="4" borderId="41" xfId="1" applyFill="1" applyBorder="1" applyAlignment="1">
      <alignment horizontal="center" vertical="center" wrapText="1"/>
    </xf>
    <xf numFmtId="0" fontId="2" fillId="4" borderId="43" xfId="1" applyFill="1" applyBorder="1" applyAlignment="1">
      <alignment horizontal="center" vertical="center" wrapText="1"/>
    </xf>
    <xf numFmtId="0" fontId="2" fillId="4" borderId="0" xfId="1" applyFill="1" applyBorder="1" applyAlignment="1">
      <alignment horizontal="center" vertical="center" wrapText="1"/>
    </xf>
    <xf numFmtId="0" fontId="1" fillId="10" borderId="0" xfId="0" applyFont="1" applyFill="1" applyBorder="1" applyAlignment="1">
      <alignment horizontal="center" vertical="center" wrapText="1"/>
    </xf>
    <xf numFmtId="0" fontId="0" fillId="9" borderId="79" xfId="0" applyFill="1" applyBorder="1" applyAlignment="1">
      <alignment horizontal="center" vertical="center" wrapText="1"/>
    </xf>
    <xf numFmtId="164" fontId="0" fillId="8" borderId="72" xfId="0" applyNumberFormat="1" applyFill="1" applyBorder="1" applyAlignment="1">
      <alignment horizontal="center" vertical="center" wrapText="1"/>
    </xf>
    <xf numFmtId="10" fontId="0" fillId="8" borderId="72" xfId="0" applyNumberFormat="1" applyFill="1" applyBorder="1" applyAlignment="1">
      <alignment horizontal="center" vertical="center" wrapText="1"/>
    </xf>
    <xf numFmtId="165" fontId="0" fillId="8" borderId="72" xfId="0" applyNumberFormat="1" applyFill="1" applyBorder="1" applyAlignment="1">
      <alignment horizontal="center" vertical="center" wrapText="1"/>
    </xf>
    <xf numFmtId="0" fontId="0" fillId="4" borderId="72" xfId="0" applyFill="1" applyBorder="1" applyAlignment="1">
      <alignment horizontal="center" vertical="center" wrapText="1"/>
    </xf>
    <xf numFmtId="0" fontId="0" fillId="4" borderId="72" xfId="0" applyFill="1" applyBorder="1" applyAlignment="1">
      <alignment horizontal="center" vertical="center"/>
    </xf>
    <xf numFmtId="0" fontId="2" fillId="4" borderId="72" xfId="1" applyFill="1" applyBorder="1" applyAlignment="1">
      <alignment horizontal="center" vertical="center" wrapText="1"/>
    </xf>
    <xf numFmtId="14" fontId="3" fillId="4" borderId="72" xfId="0" applyNumberFormat="1" applyFont="1" applyFill="1" applyBorder="1" applyAlignment="1">
      <alignment horizontal="center" vertical="center"/>
    </xf>
    <xf numFmtId="0" fontId="0" fillId="9" borderId="72" xfId="0" applyFill="1" applyBorder="1" applyAlignment="1">
      <alignment horizontal="center" vertical="center" wrapText="1"/>
    </xf>
    <xf numFmtId="0" fontId="0" fillId="4" borderId="79" xfId="0" applyFill="1" applyBorder="1" applyAlignment="1">
      <alignment horizontal="left" vertical="center" wrapText="1"/>
    </xf>
    <xf numFmtId="0" fontId="0" fillId="9" borderId="0" xfId="0" applyFill="1" applyBorder="1" applyAlignment="1">
      <alignment wrapText="1"/>
    </xf>
    <xf numFmtId="0" fontId="0" fillId="9" borderId="0" xfId="0" applyFill="1" applyBorder="1"/>
    <xf numFmtId="0" fontId="0" fillId="8" borderId="20" xfId="0" applyFill="1" applyBorder="1" applyAlignment="1">
      <alignment horizontal="center" wrapText="1"/>
    </xf>
    <xf numFmtId="164" fontId="0" fillId="8" borderId="20" xfId="0" applyNumberFormat="1" applyFill="1" applyBorder="1" applyAlignment="1">
      <alignment horizontal="center"/>
    </xf>
    <xf numFmtId="0" fontId="0" fillId="8" borderId="20" xfId="0" applyFill="1" applyBorder="1" applyAlignment="1">
      <alignment horizontal="center"/>
    </xf>
    <xf numFmtId="164" fontId="0" fillId="8" borderId="22" xfId="0" applyNumberFormat="1" applyFill="1" applyBorder="1" applyAlignment="1">
      <alignment horizontal="center"/>
    </xf>
    <xf numFmtId="0" fontId="3" fillId="4" borderId="0" xfId="1" applyFont="1" applyFill="1" applyBorder="1" applyAlignment="1">
      <alignment horizontal="center" vertical="center" wrapText="1"/>
    </xf>
    <xf numFmtId="0" fontId="3" fillId="4" borderId="43" xfId="1" applyFont="1" applyFill="1" applyBorder="1" applyAlignment="1">
      <alignment horizontal="center" vertical="center" wrapText="1"/>
    </xf>
    <xf numFmtId="0" fontId="3" fillId="4" borderId="28" xfId="0" applyFont="1" applyFill="1" applyBorder="1" applyAlignment="1">
      <alignment horizontal="center" vertical="center"/>
    </xf>
    <xf numFmtId="14" fontId="0" fillId="4" borderId="20" xfId="0" applyNumberFormat="1" applyFill="1" applyBorder="1" applyAlignment="1">
      <alignment horizontal="center" vertical="center"/>
    </xf>
    <xf numFmtId="14" fontId="3" fillId="4" borderId="0" xfId="1" applyNumberFormat="1" applyFont="1" applyFill="1" applyBorder="1" applyAlignment="1">
      <alignment horizontal="center" vertical="center" wrapText="1"/>
    </xf>
    <xf numFmtId="14" fontId="3" fillId="4" borderId="43" xfId="0" applyNumberFormat="1" applyFont="1" applyFill="1" applyBorder="1" applyAlignment="1">
      <alignment horizontal="center" vertical="center" wrapText="1"/>
    </xf>
    <xf numFmtId="0" fontId="4" fillId="2" borderId="79" xfId="0" applyFont="1" applyFill="1" applyBorder="1" applyAlignment="1">
      <alignment horizontal="center" vertical="center" wrapText="1"/>
    </xf>
    <xf numFmtId="0" fontId="0" fillId="11" borderId="0" xfId="0" applyFill="1" applyBorder="1" applyAlignment="1">
      <alignment horizontal="left"/>
    </xf>
    <xf numFmtId="0" fontId="0" fillId="5" borderId="61" xfId="0" applyFill="1" applyBorder="1" applyAlignment="1">
      <alignment horizontal="left" vertical="center" wrapText="1"/>
    </xf>
    <xf numFmtId="0" fontId="0" fillId="5" borderId="16" xfId="0" applyFill="1" applyBorder="1" applyAlignment="1">
      <alignment horizontal="left" vertical="center" wrapText="1"/>
    </xf>
    <xf numFmtId="0" fontId="2" fillId="8" borderId="3" xfId="1" applyFill="1" applyBorder="1" applyAlignment="1" applyProtection="1">
      <alignment horizontal="center" vertical="center" wrapText="1"/>
    </xf>
    <xf numFmtId="0" fontId="0" fillId="5" borderId="1" xfId="0" applyFill="1" applyBorder="1" applyAlignment="1" applyProtection="1">
      <alignment horizontal="left" vertical="center" wrapText="1"/>
    </xf>
    <xf numFmtId="0" fontId="4" fillId="2" borderId="24" xfId="0" applyFont="1" applyFill="1" applyBorder="1" applyAlignment="1" applyProtection="1">
      <alignment horizontal="center" vertical="center" wrapText="1"/>
    </xf>
    <xf numFmtId="0" fontId="0" fillId="5" borderId="41" xfId="0" applyFill="1" applyBorder="1" applyAlignment="1" applyProtection="1">
      <alignment horizontal="left" vertical="center" wrapText="1"/>
    </xf>
    <xf numFmtId="0" fontId="4" fillId="2" borderId="26" xfId="0" applyFont="1" applyFill="1" applyBorder="1" applyAlignment="1" applyProtection="1">
      <alignment horizontal="center" vertical="center" wrapText="1"/>
    </xf>
    <xf numFmtId="0" fontId="1" fillId="2" borderId="20" xfId="0" applyFont="1" applyFill="1" applyBorder="1" applyAlignment="1" applyProtection="1">
      <alignment horizontal="left" vertical="center" wrapText="1"/>
    </xf>
    <xf numFmtId="0" fontId="0" fillId="5" borderId="56" xfId="0" applyFill="1" applyBorder="1" applyAlignment="1" applyProtection="1">
      <alignment horizontal="left" vertical="center" wrapText="1"/>
    </xf>
    <xf numFmtId="0" fontId="0" fillId="0" borderId="7" xfId="0" applyBorder="1" applyAlignment="1" applyProtection="1">
      <alignment wrapText="1"/>
    </xf>
    <xf numFmtId="0" fontId="2" fillId="4" borderId="12" xfId="1" applyFill="1" applyBorder="1" applyAlignment="1" applyProtection="1">
      <alignment horizontal="center" vertical="center" wrapText="1"/>
    </xf>
    <xf numFmtId="0" fontId="2" fillId="3" borderId="14" xfId="1" applyFill="1" applyBorder="1" applyAlignment="1" applyProtection="1">
      <alignment horizontal="center" vertical="center" wrapText="1"/>
    </xf>
    <xf numFmtId="0" fontId="2" fillId="3" borderId="15" xfId="1" applyFill="1" applyBorder="1" applyAlignment="1" applyProtection="1">
      <alignment horizontal="center" vertical="center" wrapText="1"/>
    </xf>
    <xf numFmtId="0" fontId="2" fillId="8" borderId="15" xfId="1" applyFill="1" applyBorder="1" applyAlignment="1" applyProtection="1">
      <alignment horizontal="center" vertical="center" wrapText="1"/>
    </xf>
    <xf numFmtId="0" fontId="3" fillId="5" borderId="1" xfId="1" applyFont="1" applyFill="1" applyBorder="1" applyAlignment="1" applyProtection="1">
      <alignment horizontal="left" vertical="top" wrapText="1"/>
    </xf>
    <xf numFmtId="0" fontId="3" fillId="5" borderId="41" xfId="1" applyFont="1" applyFill="1" applyBorder="1" applyAlignment="1" applyProtection="1">
      <alignment horizontal="left" vertical="top" wrapText="1"/>
    </xf>
    <xf numFmtId="0" fontId="0" fillId="8" borderId="20" xfId="0" applyFill="1" applyBorder="1" applyAlignment="1" applyProtection="1">
      <alignment vertical="center" wrapText="1"/>
    </xf>
    <xf numFmtId="164" fontId="0" fillId="8" borderId="41" xfId="0" applyNumberFormat="1" applyFill="1" applyBorder="1" applyAlignment="1" applyProtection="1">
      <alignment horizontal="center" vertical="center" wrapText="1"/>
    </xf>
    <xf numFmtId="164" fontId="0" fillId="8" borderId="20" xfId="0" applyNumberFormat="1" applyFill="1" applyBorder="1" applyAlignment="1" applyProtection="1">
      <alignment vertical="center" wrapText="1"/>
    </xf>
    <xf numFmtId="0" fontId="0" fillId="8" borderId="41" xfId="0" applyFill="1" applyBorder="1" applyAlignment="1" applyProtection="1">
      <alignment vertical="center" wrapText="1"/>
    </xf>
    <xf numFmtId="0" fontId="3" fillId="5" borderId="56" xfId="1" applyFont="1" applyFill="1" applyBorder="1" applyAlignment="1" applyProtection="1">
      <alignment horizontal="left" vertical="top" wrapText="1"/>
    </xf>
    <xf numFmtId="0" fontId="0" fillId="0" borderId="7" xfId="0" applyBorder="1" applyAlignment="1" applyProtection="1">
      <alignment horizontal="center"/>
    </xf>
    <xf numFmtId="0" fontId="0" fillId="0" borderId="7" xfId="0" applyBorder="1" applyAlignment="1" applyProtection="1"/>
    <xf numFmtId="0" fontId="2" fillId="3" borderId="12" xfId="1" applyFill="1" applyBorder="1" applyAlignment="1" applyProtection="1">
      <alignment horizontal="center" vertical="center" wrapText="1"/>
    </xf>
    <xf numFmtId="0" fontId="2" fillId="4" borderId="15" xfId="1" applyFill="1" applyBorder="1" applyAlignment="1" applyProtection="1">
      <alignment horizontal="center" vertical="center" wrapText="1"/>
    </xf>
    <xf numFmtId="0" fontId="10" fillId="0" borderId="0" xfId="0" applyFont="1" applyAlignment="1" applyProtection="1">
      <alignment horizontal="left" wrapText="1"/>
      <protection locked="0"/>
    </xf>
    <xf numFmtId="0" fontId="10" fillId="0" borderId="0" xfId="0" applyFont="1" applyAlignment="1" applyProtection="1">
      <alignment horizontal="left" wrapText="1"/>
    </xf>
    <xf numFmtId="0" fontId="7" fillId="13" borderId="0" xfId="0" applyFont="1" applyFill="1" applyAlignment="1" applyProtection="1">
      <alignment horizontal="left"/>
    </xf>
    <xf numFmtId="0" fontId="0" fillId="0" borderId="0" xfId="0" applyAlignment="1" applyProtection="1">
      <alignment horizontal="left" vertical="top"/>
    </xf>
    <xf numFmtId="0" fontId="3" fillId="5" borderId="21"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3" fillId="5" borderId="48" xfId="0" applyFont="1" applyFill="1" applyBorder="1" applyAlignment="1" applyProtection="1">
      <alignment horizontal="left" vertical="center" wrapText="1"/>
    </xf>
    <xf numFmtId="0" fontId="3" fillId="0" borderId="0" xfId="0" applyFont="1" applyAlignment="1">
      <alignment vertical="top"/>
    </xf>
    <xf numFmtId="0" fontId="3" fillId="5" borderId="41" xfId="1" applyFont="1" applyFill="1" applyBorder="1" applyAlignment="1" applyProtection="1">
      <alignment vertical="center" wrapText="1"/>
      <protection locked="0"/>
    </xf>
    <xf numFmtId="0" fontId="3" fillId="5" borderId="1" xfId="1" applyFont="1" applyFill="1" applyBorder="1" applyAlignment="1" applyProtection="1">
      <alignment vertical="center" wrapText="1"/>
      <protection locked="0"/>
    </xf>
    <xf numFmtId="0" fontId="3" fillId="5" borderId="56" xfId="1" applyFont="1" applyFill="1" applyBorder="1" applyAlignment="1" applyProtection="1">
      <alignment vertical="center" wrapText="1"/>
      <protection locked="0"/>
    </xf>
    <xf numFmtId="0" fontId="3" fillId="0" borderId="0" xfId="0" applyFont="1" applyAlignment="1" applyProtection="1">
      <alignment vertical="top"/>
    </xf>
    <xf numFmtId="0" fontId="7" fillId="13" borderId="0" xfId="0" applyFont="1" applyFill="1" applyAlignment="1" applyProtection="1">
      <alignment horizontal="left"/>
      <protection locked="0"/>
    </xf>
    <xf numFmtId="0" fontId="4" fillId="10" borderId="27" xfId="0" applyFont="1" applyFill="1" applyBorder="1" applyAlignment="1">
      <alignment horizontal="center" vertical="center" wrapText="1"/>
    </xf>
    <xf numFmtId="0" fontId="0" fillId="5" borderId="0" xfId="0" applyFill="1" applyBorder="1" applyAlignment="1" applyProtection="1">
      <alignment horizontal="left" vertical="top" wrapText="1"/>
    </xf>
    <xf numFmtId="0" fontId="0" fillId="5" borderId="68" xfId="0" applyFont="1" applyFill="1" applyBorder="1" applyAlignment="1" applyProtection="1">
      <alignment horizontal="left" vertical="center" wrapText="1"/>
    </xf>
    <xf numFmtId="0" fontId="2" fillId="8" borderId="7" xfId="1" applyFill="1" applyBorder="1" applyAlignment="1" applyProtection="1">
      <alignment horizontal="center" vertical="center" wrapText="1"/>
    </xf>
    <xf numFmtId="0" fontId="2" fillId="8" borderId="0" xfId="1" applyFill="1" applyBorder="1" applyAlignment="1" applyProtection="1">
      <alignment horizontal="center" vertical="center" wrapText="1"/>
    </xf>
    <xf numFmtId="0" fontId="2" fillId="8" borderId="71" xfId="1" applyFill="1" applyBorder="1" applyAlignment="1" applyProtection="1">
      <alignment horizontal="center" vertical="center" wrapText="1"/>
    </xf>
    <xf numFmtId="0" fontId="4" fillId="2" borderId="8"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37"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xf>
    <xf numFmtId="0" fontId="2" fillId="8" borderId="89" xfId="1" applyFill="1" applyBorder="1" applyAlignment="1" applyProtection="1">
      <alignment horizontal="center" vertical="center" wrapText="1"/>
    </xf>
    <xf numFmtId="0" fontId="0" fillId="5" borderId="1" xfId="0" applyFont="1" applyFill="1" applyBorder="1" applyAlignment="1" applyProtection="1">
      <alignment horizontal="left" vertical="center" wrapText="1"/>
    </xf>
    <xf numFmtId="0" fontId="0" fillId="4" borderId="2" xfId="0" applyFill="1" applyBorder="1" applyAlignment="1" applyProtection="1">
      <alignment horizontal="center" vertical="center"/>
    </xf>
    <xf numFmtId="14" fontId="3" fillId="4" borderId="16" xfId="0" applyNumberFormat="1" applyFont="1" applyFill="1" applyBorder="1" applyAlignment="1" applyProtection="1">
      <alignment horizontal="center" vertical="center" wrapText="1"/>
    </xf>
    <xf numFmtId="0" fontId="3" fillId="4" borderId="17" xfId="1" applyFont="1" applyFill="1" applyBorder="1" applyAlignment="1" applyProtection="1">
      <alignment horizontal="center" vertical="center" wrapText="1"/>
    </xf>
    <xf numFmtId="0" fontId="3" fillId="4" borderId="2" xfId="1" applyFont="1" applyFill="1" applyBorder="1" applyAlignment="1" applyProtection="1">
      <alignment horizontal="center" vertical="center" wrapText="1"/>
    </xf>
    <xf numFmtId="0" fontId="3" fillId="4" borderId="63" xfId="1" applyFont="1" applyFill="1" applyBorder="1" applyAlignment="1" applyProtection="1">
      <alignment horizontal="center" vertical="center" wrapText="1"/>
    </xf>
    <xf numFmtId="14" fontId="3" fillId="4" borderId="3" xfId="0" applyNumberFormat="1" applyFont="1" applyFill="1" applyBorder="1" applyAlignment="1" applyProtection="1">
      <alignment horizontal="left" vertical="center" wrapText="1"/>
    </xf>
    <xf numFmtId="0" fontId="0" fillId="4" borderId="23" xfId="0" applyFill="1" applyBorder="1" applyAlignment="1" applyProtection="1">
      <alignment horizontal="center" vertical="center" wrapText="1"/>
    </xf>
    <xf numFmtId="0" fontId="2" fillId="3" borderId="23" xfId="1" applyFill="1" applyBorder="1" applyAlignment="1" applyProtection="1">
      <alignment horizontal="center" vertical="center" wrapText="1"/>
    </xf>
    <xf numFmtId="0" fontId="3" fillId="4" borderId="70" xfId="1" applyFont="1" applyFill="1" applyBorder="1" applyAlignment="1" applyProtection="1">
      <alignment horizontal="center" vertical="center" wrapText="1"/>
    </xf>
    <xf numFmtId="0" fontId="0" fillId="0" borderId="9" xfId="0" applyBorder="1" applyProtection="1"/>
    <xf numFmtId="0" fontId="3" fillId="5" borderId="48"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xf>
    <xf numFmtId="0" fontId="0" fillId="0" borderId="7" xfId="0" applyBorder="1" applyAlignment="1" applyProtection="1">
      <alignment horizontal="left"/>
    </xf>
    <xf numFmtId="0" fontId="0" fillId="0" borderId="7" xfId="0" applyBorder="1" applyProtection="1"/>
    <xf numFmtId="14" fontId="3" fillId="4" borderId="68" xfId="0" applyNumberFormat="1" applyFont="1" applyFill="1" applyBorder="1" applyAlignment="1" applyProtection="1">
      <alignment horizontal="center" vertical="center" wrapText="1"/>
    </xf>
    <xf numFmtId="0" fontId="3" fillId="4" borderId="47" xfId="1" applyFont="1" applyFill="1" applyBorder="1" applyAlignment="1" applyProtection="1">
      <alignment horizontal="center" vertical="center" wrapText="1"/>
    </xf>
    <xf numFmtId="0" fontId="3" fillId="4" borderId="50" xfId="1" applyFont="1" applyFill="1" applyBorder="1" applyAlignment="1" applyProtection="1">
      <alignment horizontal="center" vertical="center" wrapText="1"/>
    </xf>
    <xf numFmtId="0" fontId="3" fillId="4" borderId="55" xfId="1" applyFont="1" applyFill="1" applyBorder="1" applyAlignment="1" applyProtection="1">
      <alignment horizontal="center" vertical="center" wrapText="1"/>
    </xf>
    <xf numFmtId="0" fontId="0" fillId="4" borderId="55" xfId="0" applyFill="1" applyBorder="1" applyAlignment="1" applyProtection="1">
      <alignment horizontal="center" vertical="center" wrapText="1"/>
    </xf>
    <xf numFmtId="14" fontId="3" fillId="4" borderId="57" xfId="0" applyNumberFormat="1" applyFont="1" applyFill="1" applyBorder="1" applyAlignment="1" applyProtection="1">
      <alignment horizontal="left" vertical="center" wrapText="1"/>
    </xf>
    <xf numFmtId="0" fontId="2" fillId="3" borderId="55" xfId="1" applyFill="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2" fillId="8" borderId="88" xfId="1" applyFill="1" applyBorder="1" applyAlignment="1" applyProtection="1">
      <alignment horizontal="center" vertical="center" wrapText="1"/>
    </xf>
    <xf numFmtId="0" fontId="2" fillId="8" borderId="64" xfId="1" applyFill="1" applyBorder="1" applyAlignment="1" applyProtection="1">
      <alignment horizontal="center" vertical="center" wrapText="1"/>
    </xf>
    <xf numFmtId="0" fontId="2" fillId="8" borderId="70" xfId="1" applyFill="1" applyBorder="1" applyAlignment="1" applyProtection="1">
      <alignment horizontal="center" vertical="center" wrapText="1"/>
    </xf>
    <xf numFmtId="0" fontId="3" fillId="5" borderId="16" xfId="0" applyFont="1" applyFill="1" applyBorder="1" applyAlignment="1" applyProtection="1">
      <alignment horizontal="left" vertical="center" wrapText="1"/>
    </xf>
    <xf numFmtId="0" fontId="0" fillId="3" borderId="40" xfId="0" applyFill="1" applyBorder="1" applyAlignment="1" applyProtection="1">
      <alignment horizontal="left" vertical="center" wrapText="1"/>
    </xf>
    <xf numFmtId="0" fontId="2" fillId="4" borderId="70" xfId="1" applyFill="1" applyBorder="1" applyAlignment="1" applyProtection="1">
      <alignment horizontal="center" vertical="center" wrapText="1"/>
    </xf>
    <xf numFmtId="0" fontId="0" fillId="0" borderId="9" xfId="0" applyBorder="1" applyProtection="1">
      <protection locked="0"/>
    </xf>
    <xf numFmtId="0" fontId="0" fillId="0" borderId="7" xfId="0" applyBorder="1" applyAlignment="1" applyProtection="1">
      <alignment horizontal="left" vertical="center" wrapText="1"/>
    </xf>
    <xf numFmtId="0" fontId="0" fillId="0" borderId="25" xfId="0" applyBorder="1" applyAlignment="1" applyProtection="1">
      <alignment vertical="top"/>
    </xf>
    <xf numFmtId="0" fontId="0" fillId="5" borderId="90" xfId="0" applyFill="1" applyBorder="1" applyAlignment="1" applyProtection="1">
      <alignment horizontal="left" vertical="top" wrapText="1"/>
    </xf>
    <xf numFmtId="0" fontId="14" fillId="5" borderId="44"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xf>
    <xf numFmtId="0" fontId="4" fillId="2" borderId="6" xfId="0" applyFont="1" applyFill="1" applyBorder="1" applyAlignment="1" applyProtection="1">
      <alignment vertical="center" wrapText="1"/>
      <protection locked="0"/>
    </xf>
    <xf numFmtId="0" fontId="4" fillId="2" borderId="24" xfId="1" applyFont="1" applyFill="1" applyBorder="1" applyAlignment="1" applyProtection="1">
      <alignment vertical="center" wrapText="1"/>
      <protection locked="0"/>
    </xf>
    <xf numFmtId="0" fontId="4" fillId="2" borderId="30" xfId="0" applyFont="1" applyFill="1" applyBorder="1" applyAlignment="1" applyProtection="1">
      <alignment vertical="center" wrapText="1"/>
      <protection locked="0"/>
    </xf>
    <xf numFmtId="164" fontId="4" fillId="2" borderId="32" xfId="0" applyNumberFormat="1" applyFont="1" applyFill="1" applyBorder="1" applyAlignment="1" applyProtection="1">
      <alignment vertical="center" wrapText="1"/>
      <protection locked="0"/>
    </xf>
    <xf numFmtId="0" fontId="4" fillId="2" borderId="88" xfId="0" applyFont="1" applyFill="1" applyBorder="1" applyAlignment="1" applyProtection="1">
      <alignment vertical="center" wrapText="1"/>
      <protection locked="0"/>
    </xf>
    <xf numFmtId="164" fontId="4" fillId="2" borderId="30" xfId="0" applyNumberFormat="1" applyFont="1" applyFill="1" applyBorder="1" applyAlignment="1" applyProtection="1">
      <alignment vertical="center" wrapText="1"/>
      <protection locked="0"/>
    </xf>
    <xf numFmtId="0" fontId="1" fillId="2" borderId="5" xfId="0" applyFont="1" applyFill="1" applyBorder="1" applyAlignment="1">
      <alignment horizontal="center" wrapText="1"/>
    </xf>
    <xf numFmtId="0" fontId="4" fillId="2" borderId="6" xfId="0" applyFont="1" applyFill="1" applyBorder="1" applyAlignment="1" applyProtection="1">
      <alignment horizontal="left" vertical="center" wrapText="1"/>
    </xf>
    <xf numFmtId="0" fontId="4" fillId="2" borderId="27" xfId="0" applyFont="1" applyFill="1" applyBorder="1" applyAlignment="1" applyProtection="1">
      <alignment horizontal="left" vertical="center" wrapText="1"/>
    </xf>
    <xf numFmtId="0" fontId="4" fillId="2" borderId="73"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top" wrapText="1"/>
    </xf>
    <xf numFmtId="0" fontId="4" fillId="2" borderId="44" xfId="0" applyFont="1" applyFill="1" applyBorder="1" applyAlignment="1" applyProtection="1">
      <alignment horizontal="left" wrapText="1"/>
    </xf>
    <xf numFmtId="0" fontId="4" fillId="2" borderId="11" xfId="0" applyFont="1" applyFill="1" applyBorder="1" applyAlignment="1">
      <alignment horizontal="center" vertical="center" wrapText="1"/>
    </xf>
    <xf numFmtId="0" fontId="0" fillId="0" borderId="0" xfId="0" applyAlignment="1">
      <alignment horizontal="center"/>
    </xf>
    <xf numFmtId="0" fontId="0" fillId="8" borderId="41"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0" xfId="0" applyFill="1" applyBorder="1" applyAlignment="1">
      <alignment horizontal="center" vertical="center" wrapText="1"/>
    </xf>
    <xf numFmtId="0" fontId="0" fillId="8" borderId="72" xfId="0" applyFill="1" applyBorder="1" applyAlignment="1">
      <alignment horizontal="center" vertical="center" wrapText="1"/>
    </xf>
    <xf numFmtId="0" fontId="0" fillId="11" borderId="72" xfId="0" applyFill="1" applyBorder="1" applyAlignment="1">
      <alignment horizontal="center"/>
    </xf>
    <xf numFmtId="0" fontId="0" fillId="8" borderId="1" xfId="0" applyFill="1" applyBorder="1" applyAlignment="1">
      <alignment horizontal="center"/>
    </xf>
    <xf numFmtId="0" fontId="0" fillId="11" borderId="46" xfId="0" applyFill="1" applyBorder="1" applyAlignment="1">
      <alignment horizontal="left" wrapText="1"/>
    </xf>
    <xf numFmtId="0" fontId="4" fillId="2" borderId="6" xfId="0" applyFont="1" applyFill="1" applyBorder="1" applyAlignment="1">
      <alignment horizontal="center" vertical="center" wrapText="1"/>
    </xf>
    <xf numFmtId="0" fontId="19" fillId="6" borderId="0" xfId="0" applyFont="1" applyFill="1" applyAlignment="1" applyProtection="1">
      <alignment horizontal="left" wrapText="1"/>
      <protection locked="0"/>
    </xf>
    <xf numFmtId="0" fontId="0" fillId="0" borderId="9" xfId="0" applyBorder="1" applyAlignment="1" applyProtection="1">
      <alignment horizontal="left"/>
    </xf>
    <xf numFmtId="0" fontId="13" fillId="8" borderId="32" xfId="0" applyFont="1" applyFill="1" applyBorder="1" applyAlignment="1" applyProtection="1">
      <alignment horizontal="left"/>
    </xf>
    <xf numFmtId="0" fontId="13" fillId="8" borderId="31" xfId="0" applyFont="1" applyFill="1" applyBorder="1" applyAlignment="1" applyProtection="1">
      <alignment horizontal="left"/>
    </xf>
    <xf numFmtId="0" fontId="14" fillId="8" borderId="30" xfId="0" applyFont="1" applyFill="1" applyBorder="1" applyAlignment="1" applyProtection="1">
      <alignment horizontal="left" wrapText="1"/>
    </xf>
    <xf numFmtId="14" fontId="7" fillId="6" borderId="0" xfId="0" applyNumberFormat="1" applyFont="1" applyFill="1" applyAlignment="1">
      <alignment horizontal="center"/>
    </xf>
    <xf numFmtId="0" fontId="0" fillId="0" borderId="0" xfId="0" applyAlignment="1">
      <alignment horizontal="center" vertical="center"/>
    </xf>
    <xf numFmtId="0" fontId="0" fillId="5" borderId="28" xfId="0" applyFill="1" applyBorder="1" applyAlignment="1">
      <alignment horizontal="center" vertical="center" wrapText="1"/>
    </xf>
    <xf numFmtId="0" fontId="2" fillId="15" borderId="38" xfId="1" applyFill="1" applyBorder="1" applyAlignment="1">
      <alignment horizontal="center" vertical="center" wrapText="1"/>
    </xf>
    <xf numFmtId="0" fontId="3" fillId="5" borderId="2" xfId="0" applyFont="1" applyFill="1" applyBorder="1" applyAlignment="1">
      <alignment horizontal="center" vertical="center" wrapText="1"/>
    </xf>
    <xf numFmtId="0" fontId="2" fillId="15" borderId="0" xfId="1" applyFill="1" applyAlignment="1">
      <alignment horizontal="center" vertical="center" wrapText="1"/>
    </xf>
    <xf numFmtId="0" fontId="0" fillId="5" borderId="2" xfId="0" applyFill="1" applyBorder="1" applyAlignment="1">
      <alignment horizontal="center" vertical="center" wrapText="1"/>
    </xf>
    <xf numFmtId="0" fontId="2" fillId="15" borderId="0" xfId="1" applyFill="1" applyAlignment="1">
      <alignment horizontal="center" wrapText="1"/>
    </xf>
    <xf numFmtId="0" fontId="2" fillId="4" borderId="2" xfId="1" applyFill="1" applyBorder="1" applyAlignment="1">
      <alignment horizontal="center" wrapText="1"/>
    </xf>
    <xf numFmtId="0" fontId="0" fillId="5" borderId="2" xfId="0" applyFill="1" applyBorder="1" applyAlignment="1">
      <alignment horizontal="center" wrapText="1"/>
    </xf>
    <xf numFmtId="0" fontId="0" fillId="5" borderId="2" xfId="0" applyFill="1" applyBorder="1" applyAlignment="1">
      <alignment horizontal="center" vertical="center"/>
    </xf>
    <xf numFmtId="0" fontId="2" fillId="4" borderId="0" xfId="1" applyFill="1" applyAlignment="1">
      <alignment horizontal="center" vertical="center" wrapText="1"/>
    </xf>
    <xf numFmtId="0" fontId="0" fillId="5" borderId="2" xfId="0" applyFont="1" applyFill="1" applyBorder="1" applyAlignment="1">
      <alignment horizontal="center" vertical="center" wrapText="1"/>
    </xf>
    <xf numFmtId="0" fontId="0" fillId="5" borderId="1" xfId="0" applyFill="1" applyBorder="1" applyAlignment="1">
      <alignment horizontal="center" vertical="center" wrapText="1"/>
    </xf>
    <xf numFmtId="0" fontId="2" fillId="4" borderId="1" xfId="1" applyFill="1" applyBorder="1" applyAlignment="1">
      <alignment horizontal="center" wrapText="1"/>
    </xf>
    <xf numFmtId="0" fontId="9" fillId="5" borderId="2" xfId="0" applyFont="1" applyFill="1" applyBorder="1" applyAlignment="1">
      <alignment horizontal="center" vertical="center" wrapText="1"/>
    </xf>
    <xf numFmtId="0" fontId="0" fillId="5" borderId="40" xfId="0" applyFill="1" applyBorder="1" applyAlignment="1">
      <alignment horizontal="center" vertical="center" wrapText="1"/>
    </xf>
    <xf numFmtId="0" fontId="0" fillId="5" borderId="41" xfId="0" applyFill="1" applyBorder="1" applyAlignment="1">
      <alignment horizontal="center" vertical="center" wrapText="1"/>
    </xf>
    <xf numFmtId="0" fontId="0" fillId="5" borderId="43" xfId="0" applyFill="1" applyBorder="1" applyAlignment="1">
      <alignment horizontal="center" vertical="center" wrapText="1"/>
    </xf>
    <xf numFmtId="0" fontId="3" fillId="5" borderId="1" xfId="0" applyFont="1" applyFill="1" applyBorder="1" applyAlignment="1">
      <alignment horizontal="center" vertical="center" wrapText="1"/>
    </xf>
    <xf numFmtId="0" fontId="0" fillId="5" borderId="0" xfId="0" applyFill="1" applyBorder="1" applyAlignment="1">
      <alignment horizontal="center" vertical="center" wrapText="1"/>
    </xf>
    <xf numFmtId="0" fontId="3" fillId="5" borderId="64" xfId="0" applyFont="1" applyFill="1" applyBorder="1" applyAlignment="1">
      <alignment horizontal="center" vertical="center" wrapText="1"/>
    </xf>
    <xf numFmtId="0" fontId="0" fillId="5" borderId="64" xfId="0" applyFill="1" applyBorder="1" applyAlignment="1">
      <alignment horizontal="center" vertical="center" wrapText="1"/>
    </xf>
    <xf numFmtId="0" fontId="0" fillId="11" borderId="64" xfId="0" applyFill="1" applyBorder="1" applyAlignment="1">
      <alignment horizontal="center" wrapText="1"/>
    </xf>
    <xf numFmtId="0" fontId="0" fillId="11" borderId="46" xfId="0" applyFill="1" applyBorder="1" applyAlignment="1">
      <alignment horizontal="center" wrapText="1"/>
    </xf>
    <xf numFmtId="0" fontId="0" fillId="11" borderId="72" xfId="0" applyFill="1" applyBorder="1" applyAlignment="1">
      <alignment horizontal="center" wrapText="1"/>
    </xf>
    <xf numFmtId="0" fontId="1" fillId="2" borderId="1" xfId="0" applyFont="1" applyFill="1" applyBorder="1" applyAlignment="1">
      <alignment horizontal="center"/>
    </xf>
    <xf numFmtId="0" fontId="0" fillId="5" borderId="1" xfId="0" applyFill="1" applyBorder="1" applyAlignment="1">
      <alignment horizontal="center" wrapText="1"/>
    </xf>
    <xf numFmtId="0" fontId="0" fillId="4" borderId="1" xfId="0" applyFill="1" applyBorder="1" applyAlignment="1">
      <alignment horizontal="center"/>
    </xf>
    <xf numFmtId="0" fontId="2" fillId="0" borderId="0" xfId="1" applyAlignment="1">
      <alignment horizontal="center" wrapText="1"/>
    </xf>
    <xf numFmtId="0" fontId="0" fillId="2" borderId="1" xfId="0" applyFill="1" applyBorder="1" applyAlignment="1">
      <alignment horizontal="center"/>
    </xf>
    <xf numFmtId="0" fontId="0" fillId="5" borderId="1" xfId="0" applyFill="1" applyBorder="1" applyAlignment="1">
      <alignment horizontal="center"/>
    </xf>
    <xf numFmtId="164" fontId="0" fillId="8" borderId="1" xfId="0" applyNumberFormat="1" applyFill="1" applyBorder="1" applyAlignment="1">
      <alignment horizontal="center"/>
    </xf>
    <xf numFmtId="0" fontId="0" fillId="4" borderId="1" xfId="0" applyFill="1" applyBorder="1" applyAlignment="1">
      <alignment horizontal="center" wrapText="1"/>
    </xf>
    <xf numFmtId="0" fontId="4" fillId="2" borderId="5" xfId="1" applyFont="1" applyFill="1" applyBorder="1" applyAlignment="1" applyProtection="1">
      <alignment horizontal="center" vertical="center" wrapText="1"/>
      <protection locked="0"/>
    </xf>
    <xf numFmtId="0" fontId="0" fillId="0" borderId="0" xfId="0"/>
    <xf numFmtId="0" fontId="2" fillId="12" borderId="83" xfId="1" applyFont="1" applyFill="1" applyBorder="1" applyAlignment="1" applyProtection="1">
      <alignment horizontal="left" vertical="top" wrapText="1"/>
      <protection locked="0"/>
    </xf>
    <xf numFmtId="0" fontId="2" fillId="12" borderId="0" xfId="1" applyFont="1" applyFill="1" applyBorder="1" applyAlignment="1" applyProtection="1">
      <alignment horizontal="left" vertical="top" wrapText="1"/>
      <protection locked="0"/>
    </xf>
    <xf numFmtId="0" fontId="2" fillId="12" borderId="84" xfId="1" applyFont="1" applyFill="1" applyBorder="1" applyAlignment="1" applyProtection="1">
      <alignment horizontal="left" vertical="top" wrapText="1"/>
      <protection locked="0"/>
    </xf>
    <xf numFmtId="0" fontId="17" fillId="12" borderId="80" xfId="0" applyFont="1" applyFill="1" applyBorder="1" applyAlignment="1" applyProtection="1">
      <alignment horizontal="center" wrapText="1"/>
      <protection locked="0"/>
    </xf>
    <xf numFmtId="0" fontId="17" fillId="12" borderId="81" xfId="0" applyFont="1" applyFill="1" applyBorder="1" applyAlignment="1" applyProtection="1">
      <alignment horizontal="center" wrapText="1"/>
      <protection locked="0"/>
    </xf>
    <xf numFmtId="0" fontId="17" fillId="12" borderId="82" xfId="0" applyFont="1" applyFill="1" applyBorder="1" applyAlignment="1" applyProtection="1">
      <alignment horizontal="center" wrapText="1"/>
      <protection locked="0"/>
    </xf>
    <xf numFmtId="0" fontId="10" fillId="0" borderId="0" xfId="0" applyFont="1" applyAlignment="1" applyProtection="1">
      <alignment horizontal="left" vertical="center" wrapText="1"/>
    </xf>
    <xf numFmtId="0" fontId="2" fillId="12" borderId="83" xfId="1" applyFill="1" applyBorder="1" applyAlignment="1" applyProtection="1">
      <alignment horizontal="left" vertical="top" wrapText="1"/>
      <protection locked="0"/>
    </xf>
    <xf numFmtId="0" fontId="2" fillId="12" borderId="0" xfId="1" applyFill="1" applyBorder="1" applyAlignment="1" applyProtection="1">
      <alignment horizontal="left" vertical="top"/>
      <protection locked="0"/>
    </xf>
    <xf numFmtId="0" fontId="2" fillId="12" borderId="84" xfId="1" applyFill="1" applyBorder="1" applyAlignment="1" applyProtection="1">
      <alignment horizontal="left" vertical="top"/>
      <protection locked="0"/>
    </xf>
    <xf numFmtId="0" fontId="3" fillId="12" borderId="85" xfId="1" applyFont="1" applyFill="1" applyBorder="1" applyAlignment="1" applyProtection="1">
      <alignment horizontal="left" vertical="top" wrapText="1"/>
      <protection locked="0"/>
    </xf>
    <xf numFmtId="0" fontId="3" fillId="12" borderId="86" xfId="1" applyFont="1" applyFill="1" applyBorder="1" applyAlignment="1" applyProtection="1">
      <alignment horizontal="left" vertical="top" wrapText="1"/>
      <protection locked="0"/>
    </xf>
    <xf numFmtId="0" fontId="3" fillId="12" borderId="87" xfId="1" applyFont="1" applyFill="1" applyBorder="1" applyAlignment="1" applyProtection="1">
      <alignment horizontal="left" vertical="top" wrapText="1"/>
      <protection locked="0"/>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0" borderId="0" xfId="0" applyFont="1" applyAlignment="1">
      <alignment horizontal="left" vertical="center" wrapText="1"/>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1" fillId="2"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4" fillId="2" borderId="13"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10" fillId="0" borderId="0" xfId="0" applyFont="1" applyAlignment="1" applyProtection="1">
      <alignment horizontal="left" wrapText="1"/>
      <protection locked="0"/>
    </xf>
    <xf numFmtId="0" fontId="4" fillId="7" borderId="24" xfId="0" applyFont="1" applyFill="1" applyBorder="1" applyAlignment="1" applyProtection="1">
      <alignment horizontal="center" vertical="center" wrapText="1"/>
      <protection locked="0"/>
    </xf>
    <xf numFmtId="0" fontId="4" fillId="7" borderId="76" xfId="0" applyFont="1" applyFill="1" applyBorder="1" applyAlignment="1" applyProtection="1">
      <alignment horizontal="center" vertical="center"/>
      <protection locked="0"/>
    </xf>
    <xf numFmtId="0" fontId="0" fillId="4" borderId="31" xfId="0" applyFill="1" applyBorder="1" applyAlignment="1" applyProtection="1">
      <alignment horizontal="left" vertical="top" wrapText="1"/>
    </xf>
    <xf numFmtId="0" fontId="0" fillId="4" borderId="32" xfId="0" applyFill="1" applyBorder="1" applyAlignment="1" applyProtection="1">
      <alignment horizontal="left" vertical="top" wrapText="1"/>
    </xf>
    <xf numFmtId="0" fontId="0" fillId="5" borderId="22" xfId="0" applyFill="1" applyBorder="1" applyAlignment="1" applyProtection="1">
      <alignment horizontal="left" vertical="top" wrapText="1"/>
    </xf>
    <xf numFmtId="0" fontId="0" fillId="5" borderId="67" xfId="0" applyFill="1" applyBorder="1" applyAlignment="1" applyProtection="1">
      <alignment horizontal="left" vertical="top" wrapText="1"/>
    </xf>
    <xf numFmtId="0" fontId="10" fillId="0" borderId="0" xfId="0" applyFont="1" applyAlignment="1" applyProtection="1">
      <alignment horizontal="left"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20" fillId="2" borderId="5" xfId="1" applyFont="1" applyFill="1" applyBorder="1" applyAlignment="1" applyProtection="1">
      <alignment horizontal="center" vertical="center" wrapText="1"/>
      <protection locked="0"/>
    </xf>
    <xf numFmtId="0" fontId="20" fillId="2" borderId="26" xfId="1" applyFont="1" applyFill="1" applyBorder="1" applyAlignment="1" applyProtection="1">
      <alignment horizontal="center" vertical="center" wrapText="1"/>
      <protection locked="0"/>
    </xf>
    <xf numFmtId="0" fontId="20" fillId="2" borderId="8" xfId="1" applyFont="1" applyFill="1" applyBorder="1" applyAlignment="1" applyProtection="1">
      <alignment horizontal="center" vertical="center" wrapText="1"/>
      <protection locked="0"/>
    </xf>
    <xf numFmtId="0" fontId="20" fillId="2" borderId="7" xfId="1" applyFont="1" applyFill="1" applyBorder="1" applyAlignment="1" applyProtection="1">
      <alignment horizontal="center" vertical="center" wrapText="1"/>
      <protection locked="0"/>
    </xf>
    <xf numFmtId="0" fontId="20" fillId="2" borderId="45" xfId="1" applyFont="1" applyFill="1" applyBorder="1" applyAlignment="1" applyProtection="1">
      <alignment horizontal="center" vertical="center" wrapText="1"/>
      <protection locked="0"/>
    </xf>
    <xf numFmtId="0" fontId="20" fillId="2" borderId="7" xfId="1" applyFont="1" applyFill="1" applyBorder="1" applyAlignment="1" applyProtection="1">
      <alignment horizontal="left" vertical="center" wrapText="1"/>
      <protection locked="0"/>
    </xf>
    <xf numFmtId="0" fontId="20" fillId="2" borderId="13" xfId="1" applyFont="1" applyFill="1" applyBorder="1" applyAlignment="1" applyProtection="1">
      <alignment horizontal="left" vertical="center" wrapText="1"/>
      <protection locked="0"/>
    </xf>
  </cellXfs>
  <cellStyles count="4">
    <cellStyle name="Hyperlink" xfId="1" builtinId="8"/>
    <cellStyle name="Normal" xfId="0" builtinId="0"/>
    <cellStyle name="Normal 2" xfId="2"/>
    <cellStyle name="Percent" xfId="3" builtinId="5"/>
  </cellStyles>
  <dxfs count="4">
    <dxf>
      <font>
        <color rgb="FF9C0006"/>
      </font>
      <fill>
        <patternFill>
          <bgColor rgb="FFFFC7CE"/>
        </patternFill>
      </fill>
    </dxf>
    <dxf>
      <fill>
        <patternFill patternType="lightTrellis">
          <bgColor theme="0"/>
        </patternFill>
      </fill>
    </dxf>
    <dxf>
      <fill>
        <patternFill patternType="lightTrellis">
          <bgColor theme="0"/>
        </patternFill>
      </fill>
    </dxf>
    <dxf>
      <fill>
        <patternFill patternType="lightTrellis">
          <bgColor theme="0"/>
        </patternFill>
      </fill>
    </dxf>
  </dxfs>
  <tableStyles count="0" defaultTableStyle="TableStyleMedium2" defaultPivotStyle="PivotStyleLight16"/>
  <colors>
    <mruColors>
      <color rgb="FF006F51"/>
      <color rgb="FFDDDDDD"/>
      <color rgb="FFFFFFFF"/>
      <color rgb="FF00C491"/>
      <color rgb="FFA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oja individual'!A1"/><Relationship Id="rId2" Type="http://schemas.openxmlformats.org/officeDocument/2006/relationships/image" Target="../media/image1.png"/><Relationship Id="rId1" Type="http://schemas.openxmlformats.org/officeDocument/2006/relationships/hyperlink" Target="#'Front page'!A1"/><Relationship Id="rId4" Type="http://schemas.openxmlformats.org/officeDocument/2006/relationships/hyperlink" Target="#'Notas de la versi&#243;n V4.0 (ocult'!A1"/></Relationships>
</file>

<file path=xl/drawings/_rels/drawing2.xml.rels><?xml version="1.0" encoding="UTF-8" standalone="yes"?>
<Relationships xmlns="http://schemas.openxmlformats.org/package/2006/relationships"><Relationship Id="rId3" Type="http://schemas.openxmlformats.org/officeDocument/2006/relationships/hyperlink" Target="#'Hoja individual'!A1"/><Relationship Id="rId2" Type="http://schemas.openxmlformats.org/officeDocument/2006/relationships/image" Target="../media/image1.png"/><Relationship Id="rId1" Type="http://schemas.openxmlformats.org/officeDocument/2006/relationships/hyperlink" Target="#'Active ingredients'!A1"/><Relationship Id="rId4" Type="http://schemas.openxmlformats.org/officeDocument/2006/relationships/hyperlink" Target="#'P&#225;gina 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Hoja individual'!A1"/><Relationship Id="rId2" Type="http://schemas.openxmlformats.org/officeDocument/2006/relationships/image" Target="../media/image1.png"/><Relationship Id="rId1" Type="http://schemas.openxmlformats.org/officeDocument/2006/relationships/hyperlink" Target="#' Label Info (alt)'!A1"/><Relationship Id="rId4" Type="http://schemas.openxmlformats.org/officeDocument/2006/relationships/hyperlink" Target="#'P&#225;gina 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Hoja individual'!A1"/><Relationship Id="rId2" Type="http://schemas.openxmlformats.org/officeDocument/2006/relationships/image" Target="../media/image1.png"/><Relationship Id="rId1" Type="http://schemas.openxmlformats.org/officeDocument/2006/relationships/hyperlink" Target="#'Product info'!A1"/><Relationship Id="rId4" Type="http://schemas.openxmlformats.org/officeDocument/2006/relationships/hyperlink" Target="#'P&#225;gina 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P&#225;gina principal'!A1"/><Relationship Id="rId2" Type="http://schemas.openxmlformats.org/officeDocument/2006/relationships/image" Target="../media/image1.png"/><Relationship Id="rId1" Type="http://schemas.openxmlformats.org/officeDocument/2006/relationships/hyperlink" Target="#'Single Sheet'!A1"/></Relationships>
</file>

<file path=xl/drawings/_rels/drawing7.xml.rels><?xml version="1.0" encoding="UTF-8" standalone="yes"?>
<Relationships xmlns="http://schemas.openxmlformats.org/package/2006/relationships"><Relationship Id="rId1" Type="http://schemas.openxmlformats.org/officeDocument/2006/relationships/hyperlink" Target="#'P&#225;gina principal'!A1"/></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275167</xdr:colOff>
      <xdr:row>8</xdr:row>
      <xdr:rowOff>158750</xdr:rowOff>
    </xdr:from>
    <xdr:to>
      <xdr:col>5</xdr:col>
      <xdr:colOff>804331</xdr:colOff>
      <xdr:row>12</xdr:row>
      <xdr:rowOff>63500</xdr:rowOff>
    </xdr:to>
    <xdr:sp macro="" textlink="">
      <xdr:nvSpPr>
        <xdr:cNvPr id="19" name="Right Arrow 18">
          <a:extLst>
            <a:ext uri="{FF2B5EF4-FFF2-40B4-BE49-F238E27FC236}">
              <a16:creationId xmlns:a16="http://schemas.microsoft.com/office/drawing/2014/main" id="{00000000-0008-0000-0000-000013000000}"/>
            </a:ext>
          </a:extLst>
        </xdr:cNvPr>
        <xdr:cNvSpPr/>
      </xdr:nvSpPr>
      <xdr:spPr>
        <a:xfrm rot="16200000">
          <a:off x="7127874" y="2153710"/>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402163</xdr:colOff>
      <xdr:row>8</xdr:row>
      <xdr:rowOff>42336</xdr:rowOff>
    </xdr:from>
    <xdr:to>
      <xdr:col>5</xdr:col>
      <xdr:colOff>762002</xdr:colOff>
      <xdr:row>12</xdr:row>
      <xdr:rowOff>63501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rot="16200000">
          <a:off x="7112000" y="2180166"/>
          <a:ext cx="1164165" cy="35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Haga clic aquí:</a:t>
          </a:r>
          <a:endParaRPr lang="en-US">
            <a:effectLst/>
          </a:endParaRPr>
        </a:p>
      </xdr:txBody>
    </xdr:sp>
    <xdr:clientData/>
  </xdr:twoCellAnchor>
  <xdr:twoCellAnchor>
    <xdr:from>
      <xdr:col>4</xdr:col>
      <xdr:colOff>222250</xdr:colOff>
      <xdr:row>8</xdr:row>
      <xdr:rowOff>148167</xdr:rowOff>
    </xdr:from>
    <xdr:to>
      <xdr:col>4</xdr:col>
      <xdr:colOff>751414</xdr:colOff>
      <xdr:row>12</xdr:row>
      <xdr:rowOff>52917</xdr:rowOff>
    </xdr:to>
    <xdr:sp macro="" textlink="">
      <xdr:nvSpPr>
        <xdr:cNvPr id="18" name="Right Arrow 17">
          <a:extLst>
            <a:ext uri="{FF2B5EF4-FFF2-40B4-BE49-F238E27FC236}">
              <a16:creationId xmlns:a16="http://schemas.microsoft.com/office/drawing/2014/main" id="{00000000-0008-0000-0000-000012000000}"/>
            </a:ext>
          </a:extLst>
        </xdr:cNvPr>
        <xdr:cNvSpPr/>
      </xdr:nvSpPr>
      <xdr:spPr>
        <a:xfrm rot="16200000">
          <a:off x="6027207" y="2143127"/>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211669</xdr:colOff>
      <xdr:row>8</xdr:row>
      <xdr:rowOff>148166</xdr:rowOff>
    </xdr:from>
    <xdr:to>
      <xdr:col>3</xdr:col>
      <xdr:colOff>740833</xdr:colOff>
      <xdr:row>12</xdr:row>
      <xdr:rowOff>52916</xdr:rowOff>
    </xdr:to>
    <xdr:sp macro="" textlink="">
      <xdr:nvSpPr>
        <xdr:cNvPr id="15" name="Right Arrow 14">
          <a:extLst>
            <a:ext uri="{FF2B5EF4-FFF2-40B4-BE49-F238E27FC236}">
              <a16:creationId xmlns:a16="http://schemas.microsoft.com/office/drawing/2014/main" id="{00000000-0008-0000-0000-00000F000000}"/>
            </a:ext>
          </a:extLst>
        </xdr:cNvPr>
        <xdr:cNvSpPr/>
      </xdr:nvSpPr>
      <xdr:spPr>
        <a:xfrm rot="16200000">
          <a:off x="4968876" y="2143126"/>
          <a:ext cx="1047750" cy="529164"/>
        </a:xfrm>
        <a:prstGeom prst="rightArrow">
          <a:avLst/>
        </a:prstGeom>
        <a:solidFill>
          <a:schemeClr val="tx2">
            <a:lumMod val="20000"/>
            <a:lumOff val="80000"/>
          </a:schemeClr>
        </a:solidFill>
        <a:ln w="19050">
          <a:solidFill>
            <a:srgbClr val="006F5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359832</xdr:colOff>
      <xdr:row>1</xdr:row>
      <xdr:rowOff>63498</xdr:rowOff>
    </xdr:from>
    <xdr:to>
      <xdr:col>3</xdr:col>
      <xdr:colOff>17249</xdr:colOff>
      <xdr:row>3</xdr:row>
      <xdr:rowOff>359477</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9749" y="370415"/>
          <a:ext cx="3657917" cy="784929"/>
        </a:xfrm>
        <a:prstGeom prst="rect">
          <a:avLst/>
        </a:prstGeom>
        <a:solidFill>
          <a:srgbClr val="006F51"/>
        </a:solidFill>
      </xdr:spPr>
    </xdr:pic>
    <xdr:clientData/>
  </xdr:twoCellAnchor>
  <xdr:oneCellAnchor>
    <xdr:from>
      <xdr:col>2</xdr:col>
      <xdr:colOff>1652003</xdr:colOff>
      <xdr:row>4</xdr:row>
      <xdr:rowOff>296331</xdr:rowOff>
    </xdr:from>
    <xdr:ext cx="3148683" cy="405432"/>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6774336" y="1703914"/>
          <a:ext cx="3148683"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Hoja</a:t>
          </a:r>
          <a:r>
            <a:rPr lang="en-US" sz="2000" b="1" baseline="0">
              <a:solidFill>
                <a:srgbClr val="C00000"/>
              </a:solidFill>
            </a:rPr>
            <a:t> de producto individual</a:t>
          </a:r>
          <a:endParaRPr lang="en-US" sz="2000" b="1">
            <a:solidFill>
              <a:srgbClr val="C00000"/>
            </a:solidFill>
          </a:endParaRPr>
        </a:p>
      </xdr:txBody>
    </xdr:sp>
    <xdr:clientData/>
  </xdr:oneCellAnchor>
  <xdr:twoCellAnchor>
    <xdr:from>
      <xdr:col>3</xdr:col>
      <xdr:colOff>1009648</xdr:colOff>
      <xdr:row>4</xdr:row>
      <xdr:rowOff>33864</xdr:rowOff>
    </xdr:from>
    <xdr:to>
      <xdr:col>4</xdr:col>
      <xdr:colOff>999065</xdr:colOff>
      <xdr:row>5</xdr:row>
      <xdr:rowOff>52914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47315" y="1282697"/>
          <a:ext cx="1037167" cy="421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Haga clic aquí</a:t>
          </a:r>
          <a:r>
            <a:rPr lang="en-US" sz="1100" b="1" baseline="0"/>
            <a:t>:</a:t>
          </a:r>
          <a:endParaRPr lang="en-US" sz="1100" b="1"/>
        </a:p>
      </xdr:txBody>
    </xdr:sp>
    <xdr:clientData/>
  </xdr:twoCellAnchor>
  <xdr:twoCellAnchor>
    <xdr:from>
      <xdr:col>3</xdr:col>
      <xdr:colOff>338667</xdr:colOff>
      <xdr:row>8</xdr:row>
      <xdr:rowOff>95250</xdr:rowOff>
    </xdr:from>
    <xdr:to>
      <xdr:col>3</xdr:col>
      <xdr:colOff>613833</xdr:colOff>
      <xdr:row>12</xdr:row>
      <xdr:rowOff>52917</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rot="16200000">
          <a:off x="6455833" y="3545418"/>
          <a:ext cx="1481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Haga clic aquí :</a:t>
          </a:r>
        </a:p>
      </xdr:txBody>
    </xdr:sp>
    <xdr:clientData/>
  </xdr:twoCellAnchor>
  <xdr:twoCellAnchor>
    <xdr:from>
      <xdr:col>4</xdr:col>
      <xdr:colOff>338666</xdr:colOff>
      <xdr:row>8</xdr:row>
      <xdr:rowOff>95252</xdr:rowOff>
    </xdr:from>
    <xdr:to>
      <xdr:col>4</xdr:col>
      <xdr:colOff>613832</xdr:colOff>
      <xdr:row>12</xdr:row>
      <xdr:rowOff>52919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rot="16200000">
          <a:off x="5990165" y="2243670"/>
          <a:ext cx="1100667"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Haga clic aquí:</a:t>
          </a:r>
        </a:p>
      </xdr:txBody>
    </xdr:sp>
    <xdr:clientData/>
  </xdr:twoCellAnchor>
  <xdr:twoCellAnchor>
    <xdr:from>
      <xdr:col>0</xdr:col>
      <xdr:colOff>1566335</xdr:colOff>
      <xdr:row>0</xdr:row>
      <xdr:rowOff>31750</xdr:rowOff>
    </xdr:from>
    <xdr:to>
      <xdr:col>1</xdr:col>
      <xdr:colOff>95252</xdr:colOff>
      <xdr:row>0</xdr:row>
      <xdr:rowOff>264583</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000-000006000000}"/>
            </a:ext>
          </a:extLst>
        </xdr:cNvPr>
        <xdr:cNvSpPr txBox="1"/>
      </xdr:nvSpPr>
      <xdr:spPr>
        <a:xfrm>
          <a:off x="1566335" y="31750"/>
          <a:ext cx="1375834" cy="232833"/>
        </a:xfrm>
        <a:prstGeom prst="rect">
          <a:avLst/>
        </a:prstGeom>
        <a:solidFill>
          <a:schemeClr val="accent4">
            <a:lumMod val="20000"/>
            <a:lumOff val="80000"/>
          </a:schemeClr>
        </a:solidFill>
        <a:ln w="38100">
          <a:solidFill>
            <a:srgbClr val="FFFFFF"/>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pPr algn="ctr"/>
          <a:r>
            <a:rPr lang="en-US" sz="1100" b="1">
              <a:solidFill>
                <a:srgbClr val="006F51"/>
              </a:solidFill>
            </a:rPr>
            <a:t>Notas</a:t>
          </a:r>
          <a:r>
            <a:rPr lang="en-US" sz="1100" b="1" baseline="0">
              <a:solidFill>
                <a:srgbClr val="006F51"/>
              </a:solidFill>
            </a:rPr>
            <a:t> de la </a:t>
          </a:r>
          <a:r>
            <a:rPr lang="en-US" sz="1100" b="1">
              <a:solidFill>
                <a:srgbClr val="006F51"/>
              </a:solidFill>
            </a:rPr>
            <a:t>Version </a:t>
          </a:r>
        </a:p>
      </xdr:txBody>
    </xdr:sp>
    <xdr:clientData/>
  </xdr:twoCellAnchor>
  <xdr:oneCellAnchor>
    <xdr:from>
      <xdr:col>1</xdr:col>
      <xdr:colOff>127000</xdr:colOff>
      <xdr:row>4</xdr:row>
      <xdr:rowOff>296331</xdr:rowOff>
    </xdr:from>
    <xdr:ext cx="2148417" cy="560916"/>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846917" y="1703914"/>
          <a:ext cx="2148417" cy="560916"/>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2000" b="1">
              <a:solidFill>
                <a:srgbClr val="C00000"/>
              </a:solidFill>
            </a:rPr>
            <a:t>PÁGINA PRINCIPAL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143932</xdr:colOff>
      <xdr:row>1</xdr:row>
      <xdr:rowOff>44450</xdr:rowOff>
    </xdr:from>
    <xdr:to>
      <xdr:col>3</xdr:col>
      <xdr:colOff>460691</xdr:colOff>
      <xdr:row>3</xdr:row>
      <xdr:rowOff>272061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63849" y="351367"/>
          <a:ext cx="3703426" cy="767361"/>
        </a:xfrm>
        <a:prstGeom prst="rect">
          <a:avLst/>
        </a:prstGeom>
        <a:solidFill>
          <a:srgbClr val="006F51"/>
        </a:solidFill>
      </xdr:spPr>
    </xdr:pic>
    <xdr:clientData/>
  </xdr:twoCellAnchor>
  <xdr:oneCellAnchor>
    <xdr:from>
      <xdr:col>5</xdr:col>
      <xdr:colOff>225201</xdr:colOff>
      <xdr:row>1</xdr:row>
      <xdr:rowOff>86783</xdr:rowOff>
    </xdr:from>
    <xdr:ext cx="1810239" cy="71853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781701" y="393700"/>
          <a:ext cx="1810239" cy="718530"/>
        </a:xfrm>
        <a:prstGeom prst="rect">
          <a:avLst/>
        </a:prstGeom>
        <a:solidFill>
          <a:schemeClr val="accent2">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INGREDIENTES </a:t>
          </a:r>
        </a:p>
        <a:p>
          <a:pPr algn="ctr"/>
          <a:r>
            <a:rPr lang="en-US" sz="2000" b="1">
              <a:solidFill>
                <a:srgbClr val="C00000"/>
              </a:solidFill>
            </a:rPr>
            <a:t>ACTIVOS</a:t>
          </a:r>
        </a:p>
      </xdr:txBody>
    </xdr:sp>
    <xdr:clientData/>
  </xdr:oneCellAnchor>
  <xdr:oneCellAnchor>
    <xdr:from>
      <xdr:col>4</xdr:col>
      <xdr:colOff>532337</xdr:colOff>
      <xdr:row>4</xdr:row>
      <xdr:rowOff>72807</xdr:rowOff>
    </xdr:from>
    <xdr:ext cx="3143296" cy="40543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337420" y="1321640"/>
          <a:ext cx="3143296"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Hoja de producto individual</a:t>
          </a:r>
        </a:p>
      </xdr:txBody>
    </xdr:sp>
    <xdr:clientData/>
  </xdr:oneCellAnchor>
  <xdr:oneCellAnchor>
    <xdr:from>
      <xdr:col>1</xdr:col>
      <xdr:colOff>169333</xdr:colOff>
      <xdr:row>5</xdr:row>
      <xdr:rowOff>21167</xdr:rowOff>
    </xdr:from>
    <xdr:ext cx="2942167"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2804583" y="1672167"/>
          <a:ext cx="2942167"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600" b="1" baseline="0">
              <a:solidFill>
                <a:srgbClr val="C00000"/>
              </a:solidFill>
            </a:rPr>
            <a:t>Regreso a la PÁGINA PRINCIPAL</a:t>
          </a:r>
          <a:r>
            <a:rPr lang="en-US" sz="1100" b="1">
              <a:solidFill>
                <a:schemeClr val="tx1"/>
              </a:solidFill>
              <a:effectLst/>
              <a:latin typeface="+mn-lt"/>
              <a:ea typeface="+mn-ea"/>
              <a:cs typeface="+mn-cs"/>
            </a:rPr>
            <a:t> </a:t>
          </a:r>
          <a:endParaRPr lang="en-US" sz="1600">
            <a:effectLst/>
          </a:endParaRPr>
        </a:p>
        <a:p>
          <a:pPr algn="ctr"/>
          <a:r>
            <a:rPr lang="en-US" sz="1600" b="1" baseline="0">
              <a:solidFill>
                <a:srgbClr val="C00000"/>
              </a:solidFill>
            </a:rPr>
            <a:t>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116416</xdr:colOff>
      <xdr:row>1</xdr:row>
      <xdr:rowOff>49529</xdr:rowOff>
    </xdr:from>
    <xdr:to>
      <xdr:col>2</xdr:col>
      <xdr:colOff>1441450</xdr:colOff>
      <xdr:row>3</xdr:row>
      <xdr:rowOff>284548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36333" y="250612"/>
          <a:ext cx="3600450" cy="774769"/>
        </a:xfrm>
        <a:prstGeom prst="rect">
          <a:avLst/>
        </a:prstGeom>
        <a:solidFill>
          <a:srgbClr val="006F51"/>
        </a:solidFill>
      </xdr:spPr>
    </xdr:pic>
    <xdr:clientData/>
  </xdr:twoCellAnchor>
  <xdr:oneCellAnchor>
    <xdr:from>
      <xdr:col>7</xdr:col>
      <xdr:colOff>387072</xdr:colOff>
      <xdr:row>1</xdr:row>
      <xdr:rowOff>49530</xdr:rowOff>
    </xdr:from>
    <xdr:ext cx="2244269" cy="733636"/>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0864572" y="356447"/>
          <a:ext cx="2244269" cy="733636"/>
        </a:xfrm>
        <a:prstGeom prst="rect">
          <a:avLst/>
        </a:prstGeom>
        <a:solidFill>
          <a:schemeClr val="accent6">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2000" b="1">
              <a:solidFill>
                <a:srgbClr val="C00000"/>
              </a:solidFill>
            </a:rPr>
            <a:t> INFORMACIÓN DE </a:t>
          </a:r>
        </a:p>
        <a:p>
          <a:pPr algn="ctr"/>
          <a:r>
            <a:rPr lang="en-US" sz="2000" b="1">
              <a:solidFill>
                <a:srgbClr val="C00000"/>
              </a:solidFill>
            </a:rPr>
            <a:t>LA ETIQUETA</a:t>
          </a:r>
        </a:p>
      </xdr:txBody>
    </xdr:sp>
    <xdr:clientData/>
  </xdr:oneCellAnchor>
  <xdr:oneCellAnchor>
    <xdr:from>
      <xdr:col>6</xdr:col>
      <xdr:colOff>749779</xdr:colOff>
      <xdr:row>4</xdr:row>
      <xdr:rowOff>91857</xdr:rowOff>
    </xdr:from>
    <xdr:ext cx="3148683" cy="405432"/>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200-000007000000}"/>
            </a:ext>
          </a:extLst>
        </xdr:cNvPr>
        <xdr:cNvSpPr txBox="1"/>
      </xdr:nvSpPr>
      <xdr:spPr>
        <a:xfrm>
          <a:off x="10412362" y="1340690"/>
          <a:ext cx="3148683"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Hoja de producto individual</a:t>
          </a:r>
        </a:p>
      </xdr:txBody>
    </xdr:sp>
    <xdr:clientData/>
  </xdr:oneCellAnchor>
  <xdr:oneCellAnchor>
    <xdr:from>
      <xdr:col>1</xdr:col>
      <xdr:colOff>190499</xdr:colOff>
      <xdr:row>5</xdr:row>
      <xdr:rowOff>271775</xdr:rowOff>
    </xdr:from>
    <xdr:ext cx="2846917"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200-000006000000}"/>
            </a:ext>
          </a:extLst>
        </xdr:cNvPr>
        <xdr:cNvSpPr txBox="1"/>
      </xdr:nvSpPr>
      <xdr:spPr>
        <a:xfrm>
          <a:off x="2910416" y="1922775"/>
          <a:ext cx="2846917"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600" b="1" baseline="0">
              <a:solidFill>
                <a:srgbClr val="C00000"/>
              </a:solidFill>
            </a:rPr>
            <a:t>Regreso a la PÁGINA PRNCIPAL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162981</xdr:colOff>
      <xdr:row>1</xdr:row>
      <xdr:rowOff>57150</xdr:rowOff>
    </xdr:from>
    <xdr:to>
      <xdr:col>2</xdr:col>
      <xdr:colOff>1553949</xdr:colOff>
      <xdr:row>3</xdr:row>
      <xdr:rowOff>297250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2898" y="247650"/>
          <a:ext cx="3666384" cy="779850"/>
        </a:xfrm>
        <a:prstGeom prst="rect">
          <a:avLst/>
        </a:prstGeom>
        <a:solidFill>
          <a:srgbClr val="006F51"/>
        </a:solidFill>
      </xdr:spPr>
    </xdr:pic>
    <xdr:clientData/>
  </xdr:twoCellAnchor>
  <xdr:oneCellAnchor>
    <xdr:from>
      <xdr:col>5</xdr:col>
      <xdr:colOff>785643</xdr:colOff>
      <xdr:row>1</xdr:row>
      <xdr:rowOff>57150</xdr:rowOff>
    </xdr:from>
    <xdr:ext cx="3572260" cy="71853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9633310" y="364067"/>
          <a:ext cx="3572260" cy="718530"/>
        </a:xfrm>
        <a:prstGeom prst="rect">
          <a:avLst/>
        </a:prstGeom>
        <a:solidFill>
          <a:schemeClr val="accent1">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
          </a:r>
          <a:br>
            <a:rPr lang="en-US" sz="2000" b="1">
              <a:solidFill>
                <a:srgbClr val="C00000"/>
              </a:solidFill>
            </a:rPr>
          </a:br>
          <a:r>
            <a:rPr lang="en-US" sz="2000" b="1">
              <a:solidFill>
                <a:srgbClr val="C00000"/>
              </a:solidFill>
            </a:rPr>
            <a:t>INFORMACIÓN DEL PRODUCTO </a:t>
          </a:r>
        </a:p>
      </xdr:txBody>
    </xdr:sp>
    <xdr:clientData/>
  </xdr:oneCellAnchor>
  <xdr:oneCellAnchor>
    <xdr:from>
      <xdr:col>5</xdr:col>
      <xdr:colOff>997430</xdr:colOff>
      <xdr:row>4</xdr:row>
      <xdr:rowOff>76200</xdr:rowOff>
    </xdr:from>
    <xdr:ext cx="3148683" cy="40543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300-000005000000}"/>
            </a:ext>
          </a:extLst>
        </xdr:cNvPr>
        <xdr:cNvSpPr txBox="1"/>
      </xdr:nvSpPr>
      <xdr:spPr>
        <a:xfrm>
          <a:off x="9845097" y="1325033"/>
          <a:ext cx="3148683" cy="405432"/>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Hoja de producto individual</a:t>
          </a:r>
        </a:p>
      </xdr:txBody>
    </xdr:sp>
    <xdr:clientData/>
  </xdr:oneCellAnchor>
  <xdr:oneCellAnchor>
    <xdr:from>
      <xdr:col>1</xdr:col>
      <xdr:colOff>116415</xdr:colOff>
      <xdr:row>5</xdr:row>
      <xdr:rowOff>21166</xdr:rowOff>
    </xdr:from>
    <xdr:ext cx="2857501" cy="404282"/>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300-000006000000}"/>
            </a:ext>
          </a:extLst>
        </xdr:cNvPr>
        <xdr:cNvSpPr txBox="1"/>
      </xdr:nvSpPr>
      <xdr:spPr>
        <a:xfrm>
          <a:off x="2836332" y="1672166"/>
          <a:ext cx="2857501" cy="40428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600" b="1" baseline="0">
              <a:solidFill>
                <a:srgbClr val="C00000"/>
              </a:solidFill>
            </a:rPr>
            <a:t>Regreso a la PÁGINA PRINCIPAL</a:t>
          </a:r>
        </a:p>
        <a:p>
          <a:pPr algn="ctr"/>
          <a:endParaRPr lang="en-US" sz="1600" b="1">
            <a:solidFill>
              <a:srgbClr val="C00000"/>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93131</xdr:colOff>
      <xdr:row>1</xdr:row>
      <xdr:rowOff>139699</xdr:rowOff>
    </xdr:from>
    <xdr:to>
      <xdr:col>2</xdr:col>
      <xdr:colOff>1742332</xdr:colOff>
      <xdr:row>3</xdr:row>
      <xdr:rowOff>276081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3048" y="330199"/>
          <a:ext cx="3660034" cy="792549"/>
        </a:xfrm>
        <a:prstGeom prst="rect">
          <a:avLst/>
        </a:prstGeom>
        <a:solidFill>
          <a:srgbClr val="006F51"/>
        </a:solidFill>
      </xdr:spPr>
    </xdr:pic>
    <xdr:clientData/>
  </xdr:twoCellAnchor>
  <xdr:oneCellAnchor>
    <xdr:from>
      <xdr:col>1</xdr:col>
      <xdr:colOff>123133</xdr:colOff>
      <xdr:row>6</xdr:row>
      <xdr:rowOff>191558</xdr:rowOff>
    </xdr:from>
    <xdr:ext cx="3644533" cy="485775"/>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400-000003000000}"/>
            </a:ext>
          </a:extLst>
        </xdr:cNvPr>
        <xdr:cNvSpPr txBox="1"/>
      </xdr:nvSpPr>
      <xdr:spPr>
        <a:xfrm>
          <a:off x="2843050" y="1334558"/>
          <a:ext cx="3644533" cy="485775"/>
        </a:xfrm>
        <a:prstGeom prst="rect">
          <a:avLst/>
        </a:prstGeom>
        <a:solidFill>
          <a:schemeClr val="bg2"/>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rPr>
            <a:t>Regreso a la PÁGINA PRINCIPAL</a:t>
          </a:r>
        </a:p>
        <a:p>
          <a:pPr algn="ctr"/>
          <a:endParaRPr lang="en-US" sz="2000" b="1">
            <a:solidFill>
              <a:srgbClr val="C00000"/>
            </a:solidFill>
          </a:endParaRPr>
        </a:p>
      </xdr:txBody>
    </xdr:sp>
    <xdr:clientData/>
  </xdr:oneCellAnchor>
  <xdr:twoCellAnchor>
    <xdr:from>
      <xdr:col>4</xdr:col>
      <xdr:colOff>296335</xdr:colOff>
      <xdr:row>0</xdr:row>
      <xdr:rowOff>158751</xdr:rowOff>
    </xdr:from>
    <xdr:to>
      <xdr:col>12</xdr:col>
      <xdr:colOff>63501</xdr:colOff>
      <xdr:row>6</xdr:row>
      <xdr:rowOff>433918</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7387168" y="158751"/>
          <a:ext cx="4677833" cy="2032000"/>
        </a:xfrm>
        <a:prstGeom prst="rect">
          <a:avLst/>
        </a:prstGeom>
        <a:solidFill>
          <a:schemeClr val="bg2"/>
        </a:solidFill>
        <a:ln w="2857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Uso de la hoja de producto individual:</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
          </a:r>
          <a:br>
            <a:rPr lang="en-US" sz="1200" b="1">
              <a:solidFill>
                <a:schemeClr val="dk1"/>
              </a:solidFill>
              <a:effectLst/>
              <a:latin typeface="+mn-lt"/>
              <a:ea typeface="+mn-ea"/>
              <a:cs typeface="+mn-cs"/>
            </a:rPr>
          </a:br>
          <a:r>
            <a:rPr lang="en-US" sz="1200" b="0">
              <a:solidFill>
                <a:schemeClr val="dk1"/>
              </a:solidFill>
              <a:effectLst/>
              <a:latin typeface="+mn-lt"/>
              <a:ea typeface="+mn-ea"/>
              <a:cs typeface="+mn-cs"/>
            </a:rPr>
            <a:t>Esta página contiene toda la información dentro de la herramienta</a:t>
          </a:r>
          <a:r>
            <a:rPr lang="en-US" sz="1200" b="0" baseline="0">
              <a:solidFill>
                <a:schemeClr val="dk1"/>
              </a:solidFill>
              <a:effectLst/>
              <a:latin typeface="+mn-lt"/>
              <a:ea typeface="+mn-ea"/>
              <a:cs typeface="+mn-cs"/>
            </a:rPr>
            <a:t> </a:t>
          </a:r>
          <a:r>
            <a:rPr lang="en-US" sz="1200" b="0">
              <a:solidFill>
                <a:schemeClr val="dk1"/>
              </a:solidFill>
              <a:effectLst/>
              <a:latin typeface="+mn-lt"/>
              <a:ea typeface="+mn-ea"/>
              <a:cs typeface="+mn-cs"/>
            </a:rPr>
            <a:t>Excel de la Alianza-PSA por</a:t>
          </a:r>
          <a:r>
            <a:rPr lang="en-US" sz="1200" b="0" baseline="0">
              <a:solidFill>
                <a:schemeClr val="dk1"/>
              </a:solidFill>
              <a:effectLst/>
              <a:latin typeface="+mn-lt"/>
              <a:ea typeface="+mn-ea"/>
              <a:cs typeface="+mn-cs"/>
            </a:rPr>
            <a:t> </a:t>
          </a:r>
          <a:r>
            <a:rPr lang="en-US" sz="1200" b="0">
              <a:solidFill>
                <a:schemeClr val="dk1"/>
              </a:solidFill>
              <a:effectLst/>
              <a:latin typeface="+mn-lt"/>
              <a:ea typeface="+mn-ea"/>
              <a:cs typeface="+mn-cs"/>
            </a:rPr>
            <a:t>desinfectante (ingredientes activos, usos etiquetados e información del producto). Seleccione su desinfectante en el menú desplegable y la información aparecerá automáticamente debajo de cada título. Esta hoja de información del producto está formateada para imprimirse en un formato conveniente de una sola página.</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179916</xdr:colOff>
      <xdr:row>2</xdr:row>
      <xdr:rowOff>93926</xdr:rowOff>
    </xdr:from>
    <xdr:ext cx="10699596" cy="405432"/>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79916" y="689239"/>
          <a:ext cx="10699596" cy="405432"/>
        </a:xfrm>
        <a:prstGeom prst="rect">
          <a:avLst/>
        </a:prstGeom>
        <a:solidFill>
          <a:srgbClr val="FFFFFF">
            <a:alpha val="49804"/>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a:solidFill>
                <a:srgbClr val="C00000"/>
              </a:solidFill>
            </a:rPr>
            <a:t>THIS</a:t>
          </a:r>
          <a:r>
            <a:rPr lang="en-US" sz="2000" baseline="0">
              <a:solidFill>
                <a:srgbClr val="C00000"/>
              </a:solidFill>
            </a:rPr>
            <a:t> SHEET IS WHERE THE EDITING HAPPENS; DO NOT ATTEMPT TO EDIT ANY OF THE OTHER SHEETS</a:t>
          </a:r>
          <a:endParaRPr lang="en-US" sz="2000">
            <a:solidFill>
              <a:srgbClr val="C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257175</xdr:colOff>
      <xdr:row>3</xdr:row>
      <xdr:rowOff>133349</xdr:rowOff>
    </xdr:from>
    <xdr:to>
      <xdr:col>12</xdr:col>
      <xdr:colOff>0</xdr:colOff>
      <xdr:row>41</xdr:row>
      <xdr:rowOff>180975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57175" y="704849"/>
          <a:ext cx="7077075" cy="7286626"/>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Notas de la versión 4.0</a:t>
          </a:r>
          <a:br>
            <a:rPr lang="en-US" sz="1200" b="1"/>
          </a:br>
          <a:r>
            <a:rPr lang="en-US" sz="1200" b="1"/>
            <a:t>Fecha: 9 de noviembre de 2020</a:t>
          </a:r>
        </a:p>
        <a:p>
          <a:endParaRPr lang="en-US" sz="1200" b="1"/>
        </a:p>
        <a:p>
          <a:r>
            <a:rPr lang="en-US" sz="1200" b="0" baseline="0"/>
            <a:t>- Versión 1.0 lanzada en marzo de 2017.</a:t>
          </a:r>
        </a:p>
        <a:p>
          <a:r>
            <a:rPr lang="en-US" sz="1200" b="0" baseline="0"/>
            <a:t>- La versión 2.0 se lanzó el 27 de septiembre de 2018 para agregar nuevos productos desinfectantes, actualizar las etiquetas de la EPA, editar el formato y agregar una función de búsqueda de productos.</a:t>
          </a:r>
        </a:p>
        <a:p>
          <a:r>
            <a:rPr lang="en-US" sz="1200" b="0" baseline="0"/>
            <a:t>- Versión 3.0 lanzada el 2 de agosto de 2019 para agregar nuevos productos desinfectantes, editar el formato y actualizar lo siguiente:     </a:t>
          </a:r>
        </a:p>
        <a:p>
          <a:r>
            <a:rPr lang="en-US" sz="1200" b="0" baseline="0"/>
            <a:t>  Pagina principal :</a:t>
          </a:r>
        </a:p>
        <a:p>
          <a:r>
            <a:rPr lang="en-US" sz="1200" b="0" baseline="0"/>
            <a:t>	- </a:t>
          </a:r>
          <a:r>
            <a:rPr lang="es-ES" sz="1200"/>
            <a:t>Información de contacto agregada para solicitar ediciones o sugerir productos adicionales.</a:t>
          </a:r>
          <a:r>
            <a:rPr lang="en-US" sz="1200" b="0" baseline="0"/>
            <a:t>	- Se agregaron enlaces al tutorial de Youtube y recursos adicionales sobre el uso de 		desinfectantes.</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t>	</a:t>
          </a:r>
          <a:r>
            <a:rPr lang="en-US" sz="1200" b="0" baseline="0">
              <a:solidFill>
                <a:schemeClr val="dk1"/>
              </a:solidFill>
              <a:effectLst/>
              <a:latin typeface="+mn-lt"/>
              <a:ea typeface="+mn-ea"/>
              <a:cs typeface="+mn-cs"/>
            </a:rPr>
            <a:t>- La columna "Otros nombres comerciales alternativos " recorre todas las hojas para facilitar la 	búsqueda.</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	- Notas de versión agregadas.</a:t>
          </a:r>
        </a:p>
        <a:p>
          <a:endParaRPr lang="en-US" sz="1200" b="0" baseline="0"/>
        </a:p>
        <a:p>
          <a:r>
            <a:rPr lang="en-US" sz="1200" b="0" baseline="0"/>
            <a:t>Información de la etiqueta::</a:t>
          </a:r>
        </a:p>
        <a:p>
          <a:r>
            <a:rPr lang="en-US" sz="1200" b="0" baseline="0"/>
            <a:t>	-Columnas renombradas, reformateadas y reorganizadas para reducir la confusión sobre los 	usos especificados en la etiqueta y los microorganismos de importancia para la salud publica 	controlados.</a:t>
          </a:r>
        </a:p>
        <a:p>
          <a:r>
            <a:rPr lang="en-US" sz="1100" b="0" baseline="0"/>
            <a:t>	</a:t>
          </a:r>
          <a:r>
            <a:rPr lang="en-US" sz="1200" b="0" baseline="0"/>
            <a:t>-Se agregó un formato condicional para eliminar cualquier uso de desinfectante no indicado en 	la etiqueta y así reducir el riesgo de malinterpretar la herramienta.</a:t>
          </a:r>
        </a:p>
        <a:p>
          <a:r>
            <a:rPr lang="en-US" sz="1100" b="0" baseline="0">
              <a:solidFill>
                <a:schemeClr val="dk1"/>
              </a:solidFill>
              <a:effectLst/>
              <a:latin typeface="+mn-lt"/>
              <a:ea typeface="+mn-ea"/>
              <a:cs typeface="+mn-cs"/>
            </a:rPr>
            <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Versión 3.1 lanzada el 19 de julio de 2020 para agregar nuevos productos desinfectantes.</a:t>
          </a:r>
        </a:p>
        <a:p>
          <a:r>
            <a:rPr lang="en-US" sz="1100" b="0" baseline="0">
              <a:solidFill>
                <a:schemeClr val="dk1"/>
              </a:solidFill>
              <a:effectLst/>
              <a:latin typeface="+mn-lt"/>
              <a:ea typeface="+mn-ea"/>
              <a:cs typeface="+mn-cs"/>
            </a:rPr>
            <a:t/>
          </a:r>
          <a:br>
            <a:rPr lang="en-US" sz="1100" b="0" baseline="0">
              <a:solidFill>
                <a:schemeClr val="dk1"/>
              </a:solidFill>
              <a:effectLst/>
              <a:latin typeface="+mn-lt"/>
              <a:ea typeface="+mn-ea"/>
              <a:cs typeface="+mn-cs"/>
            </a:rPr>
          </a:br>
          <a:r>
            <a:rPr lang="en-US" sz="1100" b="0" baseline="0">
              <a:solidFill>
                <a:schemeClr val="dk1"/>
              </a:solidFill>
              <a:effectLst/>
              <a:latin typeface="+mn-lt"/>
              <a:ea typeface="+mn-ea"/>
              <a:cs typeface="+mn-cs"/>
            </a:rPr>
            <a:t>- Versión 4.0 lanzada el 21 de octubre de 2020 para actualizar las etiquetas de la EPA, agregar nuevos productos y actualizar lo siguiente:</a:t>
          </a:r>
        </a:p>
        <a:p>
          <a:r>
            <a:rPr lang="en-US" sz="1100" b="0" baseline="0">
              <a:solidFill>
                <a:schemeClr val="dk1"/>
              </a:solidFill>
              <a:effectLst/>
              <a:latin typeface="+mn-lt"/>
              <a:ea typeface="+mn-ea"/>
              <a:cs typeface="+mn-cs"/>
            </a:rPr>
            <a:t>         Todas las páginas:</a:t>
          </a:r>
        </a:p>
        <a:p>
          <a:r>
            <a:rPr lang="en-US" sz="1100" b="0" baseline="0">
              <a:solidFill>
                <a:schemeClr val="dk1"/>
              </a:solidFill>
              <a:effectLst/>
              <a:latin typeface="+mn-lt"/>
              <a:ea typeface="+mn-ea"/>
              <a:cs typeface="+mn-cs"/>
            </a:rPr>
            <a:t>                           - Se agregó la columna 'Etiqueta secundaria de la EPA' para desglosar los productos por etiqueta 	secundaria de la EPA (cuando corresponda) Las etiqueta secundaria  se agregaron a BioSide HS 15%, 	Perasan A, Perasan OG, Sanidate 5, Sanidate Ready To Use y Zerotol 2.0. </a:t>
          </a:r>
        </a:p>
        <a:p>
          <a:r>
            <a:rPr lang="en-US" sz="1100" b="0" baseline="0">
              <a:solidFill>
                <a:schemeClr val="dk1"/>
              </a:solidFill>
              <a:effectLst/>
              <a:latin typeface="+mn-lt"/>
              <a:ea typeface="+mn-ea"/>
              <a:cs typeface="+mn-cs"/>
            </a:rPr>
            <a:t>        Pagina principal : </a:t>
          </a:r>
        </a:p>
        <a:p>
          <a:r>
            <a:rPr lang="en-US" sz="1100" b="0" baseline="0">
              <a:solidFill>
                <a:schemeClr val="dk1"/>
              </a:solidFill>
              <a:effectLst/>
              <a:latin typeface="+mn-lt"/>
              <a:ea typeface="+mn-ea"/>
              <a:cs typeface="+mn-cs"/>
            </a:rPr>
            <a:t>                           - Se agrego una cuarta viñeta debajo de "Algunas notas sobre el uso de esta herramienta de Excel".</a:t>
          </a:r>
        </a:p>
        <a:p>
          <a:r>
            <a:rPr lang="en-US" sz="1100" b="0" baseline="0">
              <a:solidFill>
                <a:schemeClr val="dk1"/>
              </a:solidFill>
              <a:effectLst/>
              <a:latin typeface="+mn-lt"/>
              <a:ea typeface="+mn-ea"/>
              <a:cs typeface="+mn-cs"/>
            </a:rPr>
            <a:t>        Información de la etiqueta : </a:t>
          </a:r>
        </a:p>
        <a:p>
          <a:r>
            <a:rPr lang="en-US" sz="1100" b="0" baseline="0">
              <a:solidFill>
                <a:schemeClr val="dk1"/>
              </a:solidFill>
              <a:effectLst/>
              <a:latin typeface="+mn-lt"/>
              <a:ea typeface="+mn-ea"/>
              <a:cs typeface="+mn-cs"/>
            </a:rPr>
            <a:t>                           - Se cambiaron los enlaces de las etiquetas de la EPA para dirigir al usuario a la lista de etiquetas de la EPA 	para ese producto, ordenadas por fecha. Este cambio permite a los usuarios acceder a la versión más 	reciente de la etiqueta de la EPA incluso si la herramienta no se ha actualizado.    </a:t>
          </a:r>
        </a:p>
        <a:p>
          <a:r>
            <a:rPr lang="en-US" sz="1100" b="0" baseline="0">
              <a:solidFill>
                <a:schemeClr val="dk1"/>
              </a:solidFill>
              <a:effectLst/>
              <a:latin typeface="+mn-lt"/>
              <a:ea typeface="+mn-ea"/>
              <a:cs typeface="+mn-cs"/>
            </a:rPr>
            <a:t>                          - Columna de fecha de versión renombrada para abordar los hipervínculos revisados.			</a:t>
          </a:r>
        </a:p>
        <a:p>
          <a:endParaRPr lang="en-US" sz="1100" b="0" baseline="0">
            <a:solidFill>
              <a:schemeClr val="dk1"/>
            </a:solidFill>
            <a:effectLst/>
            <a:latin typeface="+mn-lt"/>
            <a:ea typeface="+mn-ea"/>
            <a:cs typeface="+mn-cs"/>
          </a:endParaRPr>
        </a:p>
        <a:p>
          <a:endParaRPr lang="en-US" sz="1100" b="0">
            <a:ln w="28575">
              <a:solidFill>
                <a:schemeClr val="tx1"/>
              </a:solidFill>
            </a:ln>
          </a:endParaRPr>
        </a:p>
      </xdr:txBody>
    </xdr:sp>
    <xdr:clientData/>
  </xdr:twoCellAnchor>
  <xdr:oneCellAnchor>
    <xdr:from>
      <xdr:col>0</xdr:col>
      <xdr:colOff>257175</xdr:colOff>
      <xdr:row>0</xdr:row>
      <xdr:rowOff>161925</xdr:rowOff>
    </xdr:from>
    <xdr:ext cx="4191000" cy="405432"/>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600-000004000000}"/>
            </a:ext>
          </a:extLst>
        </xdr:cNvPr>
        <xdr:cNvSpPr txBox="1"/>
      </xdr:nvSpPr>
      <xdr:spPr>
        <a:xfrm>
          <a:off x="257175" y="161925"/>
          <a:ext cx="4191000" cy="405432"/>
        </a:xfrm>
        <a:prstGeom prst="rect">
          <a:avLst/>
        </a:prstGeom>
        <a:solidFill>
          <a:schemeClr val="accent4">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b="1">
              <a:solidFill>
                <a:srgbClr val="C00000"/>
              </a:solidFill>
            </a:rPr>
            <a:t>Regreso a la PÁGINA PRINCIPAL</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444500</xdr:colOff>
      <xdr:row>0</xdr:row>
      <xdr:rowOff>190498</xdr:rowOff>
    </xdr:from>
    <xdr:to>
      <xdr:col>11</xdr:col>
      <xdr:colOff>243416</xdr:colOff>
      <xdr:row>5</xdr:row>
      <xdr:rowOff>30547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4833" y="190498"/>
          <a:ext cx="3651250" cy="792549"/>
        </a:xfrm>
        <a:prstGeom prst="rect">
          <a:avLst/>
        </a:prstGeom>
        <a:solidFill>
          <a:srgbClr val="006F5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p274/Box/Team%20Work/Sanitizers%20and%20Detergents/2.%20PSA%20Labeled%20Sanitizers%20Excel%20file/PSA%20EPA-Labeled%20Sanitizers%20for%20Produce%20V4%2010%2020%202020%20with%20sublab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Active ingredients"/>
      <sheetName val=" Label Info (alt)"/>
      <sheetName val="Product info"/>
      <sheetName val="Single Sheet"/>
      <sheetName val="Full Database (hide)"/>
      <sheetName val="Version Notes V3.0 (hide)"/>
      <sheetName val="Lists"/>
      <sheetName val="Labe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rnell.app.box.com/s/w1o3fa843frxjsjjr53b8jdsb0fii73s" TargetMode="External"/><Relationship Id="rId2" Type="http://schemas.openxmlformats.org/officeDocument/2006/relationships/hyperlink" Target="http://npirspublic.ceris.purdue.edu/state/default.aspx" TargetMode="External"/><Relationship Id="rId1" Type="http://schemas.openxmlformats.org/officeDocument/2006/relationships/hyperlink" Target="https://www.youtube.com/watch?v=wNNJOeITtx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bestsanitizers.com/products/surface-sanitizers/alpet-d2-surface-sanitizer" TargetMode="External"/><Relationship Id="rId13" Type="http://schemas.openxmlformats.org/officeDocument/2006/relationships/hyperlink" Target="http://www.bestsanitizers.com/products/surface-sanitizers/alpet-d2-surface-sanitizer" TargetMode="External"/><Relationship Id="rId18" Type="http://schemas.openxmlformats.org/officeDocument/2006/relationships/hyperlink" Target="https://iaspub.epa.gov/apex/pesticides/f?p=PPLS:102:::NO::P102_REG_NUM:63838-1" TargetMode="External"/><Relationship Id="rId26" Type="http://schemas.openxmlformats.org/officeDocument/2006/relationships/hyperlink" Target="https://iaspub.epa.gov/apex/pesticides/f?p=PPLS:102:::NO::P102_REG_NUM:72160-2" TargetMode="External"/><Relationship Id="rId3" Type="http://schemas.openxmlformats.org/officeDocument/2006/relationships/hyperlink" Target="https://idiclo2.com/" TargetMode="External"/><Relationship Id="rId21" Type="http://schemas.openxmlformats.org/officeDocument/2006/relationships/hyperlink" Target="https://iaspub.epa.gov/apex/pesticides/f?p=PPLS:102:::NO::P102_REG_NUM:70299-9" TargetMode="External"/><Relationship Id="rId7" Type="http://schemas.openxmlformats.org/officeDocument/2006/relationships/hyperlink" Target="https://iaspub.epa.gov/apex/pesticides/f?p=PPLS:102:::NO::P102_REG_NUM:1677-234" TargetMode="External"/><Relationship Id="rId12" Type="http://schemas.openxmlformats.org/officeDocument/2006/relationships/hyperlink" Target="https://iaspub.epa.gov/apex/pesticides/f?p=PPLS:102:::NO::P102_REG_NUM:63838-2" TargetMode="External"/><Relationship Id="rId17" Type="http://schemas.openxmlformats.org/officeDocument/2006/relationships/hyperlink" Target="https://iaspub.epa.gov/apex/pesticides/f?p=PPLS:102:::NO::P102_REG_NUM:63838-1" TargetMode="External"/><Relationship Id="rId25" Type="http://schemas.openxmlformats.org/officeDocument/2006/relationships/hyperlink" Target="https://iaspub.epa.gov/apex/pesticides/f?p=PPLS:102:::NO::P102_REG_NUM:5813-111" TargetMode="External"/><Relationship Id="rId2" Type="http://schemas.openxmlformats.org/officeDocument/2006/relationships/hyperlink" Target="https://idiclo2.com/" TargetMode="External"/><Relationship Id="rId16" Type="http://schemas.openxmlformats.org/officeDocument/2006/relationships/hyperlink" Target="https://iaspub.epa.gov/apex/pesticides/f?p=PPLS:102:::NO::P102_REG_NUM:63838-2" TargetMode="External"/><Relationship Id="rId20" Type="http://schemas.openxmlformats.org/officeDocument/2006/relationships/hyperlink" Target="https://iaspub.epa.gov/apex/pesticides/f?p=PPLS:102:::NO::P102_REG_NUM:63838-20" TargetMode="External"/><Relationship Id="rId29" Type="http://schemas.openxmlformats.org/officeDocument/2006/relationships/drawing" Target="../drawings/drawing6.xml"/><Relationship Id="rId1" Type="http://schemas.openxmlformats.org/officeDocument/2006/relationships/hyperlink" Target="http://accu-tab.com/" TargetMode="External"/><Relationship Id="rId6" Type="http://schemas.openxmlformats.org/officeDocument/2006/relationships/hyperlink" Target="https://iaspub.epa.gov/apex/pesticides/f?p=PPLS:102:::NO::P102_REG_NUM:9150-2" TargetMode="External"/><Relationship Id="rId11" Type="http://schemas.openxmlformats.org/officeDocument/2006/relationships/hyperlink" Target="https://iaspub.epa.gov/apex/pesticides/f?p=PPLS:102:::NO::P102_REG_NUM:1677-234" TargetMode="External"/><Relationship Id="rId24" Type="http://schemas.openxmlformats.org/officeDocument/2006/relationships/hyperlink" Target="https://iaspub.epa.gov/apex/pesticides/f?p=PPLS:102:::NO::P102_REG_NUM:9150-3" TargetMode="External"/><Relationship Id="rId5" Type="http://schemas.openxmlformats.org/officeDocument/2006/relationships/hyperlink" Target="https://iaspub.epa.gov/apex/pesticides/f?p=PPLS:102:::NO::P102_REG_NUM:73232-1" TargetMode="External"/><Relationship Id="rId15" Type="http://schemas.openxmlformats.org/officeDocument/2006/relationships/hyperlink" Target="http://www.bestsanitizers.com/products/surface-sanitizers/alpet-d2-surface-sanitizer" TargetMode="External"/><Relationship Id="rId23" Type="http://schemas.openxmlformats.org/officeDocument/2006/relationships/hyperlink" Target="https://iaspub.epa.gov/apex/pesticides/f?p=PPLS:102:::NO::P102_REG_NUM:83451-17" TargetMode="External"/><Relationship Id="rId28" Type="http://schemas.openxmlformats.org/officeDocument/2006/relationships/printerSettings" Target="../printerSettings/printerSettings6.bin"/><Relationship Id="rId10" Type="http://schemas.openxmlformats.org/officeDocument/2006/relationships/hyperlink" Target="https://iaspub.epa.gov/apex/pesticides/f?p=PPLS:102:::NO::P102_REG_NUM:9150-2" TargetMode="External"/><Relationship Id="rId19" Type="http://schemas.openxmlformats.org/officeDocument/2006/relationships/hyperlink" Target="https://iaspub.epa.gov/apex/pesticides/f?p=PPLS:102:::NO::P102_REG_NUM:63838-20" TargetMode="External"/><Relationship Id="rId31" Type="http://schemas.openxmlformats.org/officeDocument/2006/relationships/comments" Target="../comments2.xml"/><Relationship Id="rId4" Type="http://schemas.openxmlformats.org/officeDocument/2006/relationships/hyperlink" Target="https://iaspub.epa.gov/apex/pesticides/f?p=PPLS:102:::NO::P102_REG_NUM:2792-62" TargetMode="External"/><Relationship Id="rId9" Type="http://schemas.openxmlformats.org/officeDocument/2006/relationships/hyperlink" Target="https://iaspub.epa.gov/apex/pesticides/f?p=PPLS:102:::NO::P102_REG_NUM:2792-62" TargetMode="External"/><Relationship Id="rId14" Type="http://schemas.openxmlformats.org/officeDocument/2006/relationships/hyperlink" Target="https://iaspub.epa.gov/apex/pesticides/f?p=PPLS:102:::NO::P102_REG_NUM:63838-2" TargetMode="External"/><Relationship Id="rId22" Type="http://schemas.openxmlformats.org/officeDocument/2006/relationships/hyperlink" Target="https://iaspub.epa.gov/apex/pesticides/f?p=PPLS:102:::NO::P102_REG_NUM:70299-12" TargetMode="External"/><Relationship Id="rId27" Type="http://schemas.openxmlformats.org/officeDocument/2006/relationships/hyperlink" Target="https://iaspub.epa.gov/apex/pesticides/f?p=PPLS:102:::NO::P102_REG_NUM:63838-21" TargetMode="External"/><Relationship Id="rId30"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87"/>
  <sheetViews>
    <sheetView showGridLines="0" showRowColHeaders="0" tabSelected="1" zoomScale="90" zoomScaleNormal="90" workbookViewId="0">
      <pane xSplit="1" ySplit="8" topLeftCell="B9" activePane="bottomRight" state="frozen"/>
      <selection activeCell="D8" sqref="D8"/>
      <selection pane="topRight" activeCell="D8" sqref="D8"/>
      <selection pane="bottomLeft" activeCell="D8" sqref="D8"/>
      <selection pane="bottomRight"/>
    </sheetView>
  </sheetViews>
  <sheetFormatPr defaultColWidth="9.109375" defaultRowHeight="14.4" x14ac:dyDescent="0.3"/>
  <cols>
    <col min="1" max="1" width="42.6640625" style="45" customWidth="1"/>
    <col min="2" max="2" width="34.109375" style="46" bestFit="1" customWidth="1"/>
    <col min="3" max="3" width="25.88671875" style="45" customWidth="1"/>
    <col min="4" max="6" width="15.6640625" style="47" customWidth="1"/>
    <col min="7" max="7" width="13" style="283" customWidth="1"/>
    <col min="8" max="8" width="13.33203125" style="283" customWidth="1"/>
    <col min="9" max="9" width="11.6640625" style="283" customWidth="1"/>
    <col min="10" max="10" width="9.109375" style="283" customWidth="1"/>
    <col min="11" max="11" width="13" style="283" customWidth="1"/>
    <col min="12" max="12" width="11.109375" style="283" customWidth="1"/>
    <col min="13" max="13" width="9.109375" style="283"/>
    <col min="14" max="14" width="10" style="283" customWidth="1"/>
    <col min="15" max="15" width="12.5546875" style="283" customWidth="1"/>
    <col min="16" max="16" width="9.109375" style="283" customWidth="1"/>
    <col min="17" max="17" width="20.109375" style="283" customWidth="1"/>
    <col min="18" max="16384" width="9.109375" style="283"/>
  </cols>
  <sheetData>
    <row r="1" spans="1:23" ht="24" customHeight="1" x14ac:dyDescent="0.3">
      <c r="A1" s="495" t="str">
        <f>"Última revisión : "&amp;MONTH('Full Database (hide)'!$B$1)&amp;"/"&amp;DAY('Full Database (hide)'!$B$1)&amp;"/"&amp;YEAR('Full Database (hide)'!$B$1)</f>
        <v>Última revisión : 11/9/2020</v>
      </c>
      <c r="G1" s="539" t="s">
        <v>416</v>
      </c>
      <c r="H1" s="540"/>
      <c r="I1" s="540"/>
      <c r="J1" s="540"/>
      <c r="K1" s="540"/>
      <c r="L1" s="540"/>
      <c r="M1" s="540"/>
      <c r="N1" s="540"/>
      <c r="O1" s="540"/>
      <c r="P1" s="540"/>
      <c r="Q1" s="541"/>
    </row>
    <row r="2" spans="1:23" s="285" customFormat="1" ht="18.75" customHeight="1" x14ac:dyDescent="0.3">
      <c r="A2" s="542" t="s">
        <v>548</v>
      </c>
      <c r="B2" s="170"/>
      <c r="C2" s="416"/>
      <c r="D2" s="281"/>
      <c r="E2" s="281"/>
      <c r="F2" s="281"/>
      <c r="G2" s="543" t="s">
        <v>443</v>
      </c>
      <c r="H2" s="544"/>
      <c r="I2" s="544"/>
      <c r="J2" s="544"/>
      <c r="K2" s="544"/>
      <c r="L2" s="544"/>
      <c r="M2" s="544"/>
      <c r="N2" s="544"/>
      <c r="O2" s="544"/>
      <c r="P2" s="544"/>
      <c r="Q2" s="545"/>
    </row>
    <row r="3" spans="1:23" ht="18.600000000000001" customHeight="1" x14ac:dyDescent="0.3">
      <c r="A3" s="542"/>
      <c r="G3" s="536" t="s">
        <v>439</v>
      </c>
      <c r="H3" s="537"/>
      <c r="I3" s="537"/>
      <c r="J3" s="537"/>
      <c r="K3" s="537"/>
      <c r="L3" s="537"/>
      <c r="M3" s="537"/>
      <c r="N3" s="537"/>
      <c r="O3" s="537"/>
      <c r="P3" s="537"/>
      <c r="Q3" s="538"/>
    </row>
    <row r="4" spans="1:23" ht="49.5" customHeight="1" x14ac:dyDescent="0.3">
      <c r="A4" s="542"/>
      <c r="G4" s="536" t="s">
        <v>512</v>
      </c>
      <c r="H4" s="537"/>
      <c r="I4" s="537"/>
      <c r="J4" s="537"/>
      <c r="K4" s="537"/>
      <c r="L4" s="537"/>
      <c r="M4" s="537"/>
      <c r="N4" s="537"/>
      <c r="O4" s="537"/>
      <c r="P4" s="537"/>
      <c r="Q4" s="538"/>
    </row>
    <row r="5" spans="1:23" ht="48" customHeight="1" thickBot="1" x14ac:dyDescent="0.35">
      <c r="A5" s="542"/>
      <c r="G5" s="546" t="s">
        <v>547</v>
      </c>
      <c r="H5" s="547"/>
      <c r="I5" s="547"/>
      <c r="J5" s="547"/>
      <c r="K5" s="547"/>
      <c r="L5" s="547"/>
      <c r="M5" s="547"/>
      <c r="N5" s="547"/>
      <c r="O5" s="547"/>
      <c r="P5" s="547"/>
      <c r="Q5" s="548"/>
    </row>
    <row r="6" spans="1:23" ht="23.25" customHeight="1" x14ac:dyDescent="0.3">
      <c r="A6" s="542"/>
      <c r="G6" s="287"/>
      <c r="H6" s="316"/>
      <c r="I6" s="287"/>
      <c r="J6" s="317"/>
      <c r="K6" s="287"/>
      <c r="L6" s="287"/>
      <c r="M6" s="287"/>
      <c r="N6" s="287"/>
      <c r="O6" s="287"/>
      <c r="P6" s="287"/>
      <c r="Q6" s="287"/>
    </row>
    <row r="7" spans="1:23" ht="15" thickBot="1" x14ac:dyDescent="0.35">
      <c r="E7" s="46"/>
    </row>
    <row r="8" spans="1:23" ht="43.8" thickBot="1" x14ac:dyDescent="0.35">
      <c r="A8" s="359" t="str">
        <f>+'Full Database (hide)'!A3</f>
        <v>Nombre del producto con la etiqueta de la EPA</v>
      </c>
      <c r="B8" s="394" t="s">
        <v>525</v>
      </c>
      <c r="C8" s="392" t="str">
        <f>+'Full Database (hide)'!W3</f>
        <v>Etiqueta secundaria de la EPA</v>
      </c>
      <c r="D8" s="571" t="s">
        <v>526</v>
      </c>
      <c r="E8" s="571" t="s">
        <v>527</v>
      </c>
      <c r="F8" s="572" t="s">
        <v>528</v>
      </c>
      <c r="H8" s="315"/>
      <c r="I8" s="315"/>
      <c r="J8" s="315"/>
      <c r="K8" s="315"/>
      <c r="L8" s="315"/>
      <c r="M8" s="315"/>
      <c r="N8" s="315"/>
      <c r="O8" s="315"/>
      <c r="P8" s="315"/>
    </row>
    <row r="9" spans="1:23" x14ac:dyDescent="0.3">
      <c r="A9" s="395" t="str">
        <f>+'Full Database (hide)'!A4</f>
        <v>Agchlor 310</v>
      </c>
      <c r="B9" s="393" t="str">
        <f>+'Full Database (hide)'!B4</f>
        <v>•Agchlor 310F</v>
      </c>
      <c r="C9" s="417" t="str">
        <f>+'Full Database (hide)'!W4</f>
        <v>N/A</v>
      </c>
      <c r="D9" s="228"/>
      <c r="E9" s="50"/>
      <c r="F9" s="229"/>
    </row>
    <row r="10" spans="1:23" ht="28.8" x14ac:dyDescent="0.3">
      <c r="A10" s="331" t="str">
        <f>+'Full Database (hide)'!A5</f>
        <v>Alpet D2</v>
      </c>
      <c r="B10" s="391" t="str">
        <f>+'Full Database (hide)'!B5</f>
        <v>•Alpet D2 Surface Sanitizer
•Alpet Surface Sanitizer D2</v>
      </c>
      <c r="C10" s="418" t="str">
        <f>+'Full Database (hide)'!W5</f>
        <v>N/A</v>
      </c>
      <c r="D10" s="225"/>
      <c r="E10" s="53"/>
      <c r="F10" s="226"/>
    </row>
    <row r="11" spans="1:23" ht="28.8" x14ac:dyDescent="0.3">
      <c r="A11" s="331" t="str">
        <f>+'Full Database (hide)'!A6</f>
        <v>Anthium Dioxcide</v>
      </c>
      <c r="B11" s="391" t="str">
        <f>+'Full Database (hide)'!B6</f>
        <v>•Anthium TM Dioxcide 
•stabilized chlorine dioxide</v>
      </c>
      <c r="C11" s="418" t="str">
        <f>+'Full Database (hide)'!W6</f>
        <v>N/A</v>
      </c>
      <c r="D11" s="225"/>
      <c r="E11" s="53"/>
      <c r="F11" s="226"/>
      <c r="L11" s="535"/>
      <c r="M11" s="535"/>
      <c r="N11" s="535"/>
      <c r="O11" s="535"/>
      <c r="P11" s="535"/>
      <c r="Q11" s="535"/>
      <c r="R11" s="535"/>
      <c r="S11" s="535"/>
      <c r="T11" s="535"/>
      <c r="U11" s="313"/>
      <c r="V11" s="313"/>
      <c r="W11" s="314"/>
    </row>
    <row r="12" spans="1:23" ht="43.2" x14ac:dyDescent="0.3">
      <c r="A12" s="331" t="str">
        <f>+'Full Database (hide)'!A7</f>
        <v>Antimicrobial Fruit and Vegetable Treatment</v>
      </c>
      <c r="B12" s="391" t="str">
        <f>+'Full Database (hide)'!B7</f>
        <v>•Market Guard 700
•Simply Save Antimicrobial Produce Wash</v>
      </c>
      <c r="C12" s="418" t="str">
        <f>+'Full Database (hide)'!W7</f>
        <v>N/A</v>
      </c>
      <c r="D12" s="225"/>
      <c r="E12" s="53"/>
      <c r="F12" s="226"/>
      <c r="L12" s="535"/>
      <c r="M12" s="535"/>
      <c r="N12" s="535"/>
      <c r="O12" s="535"/>
      <c r="P12" s="535"/>
      <c r="Q12" s="535"/>
      <c r="R12" s="535"/>
      <c r="S12" s="535"/>
      <c r="T12" s="535"/>
      <c r="U12" s="535"/>
      <c r="V12" s="535"/>
    </row>
    <row r="13" spans="1:23" ht="57.6" x14ac:dyDescent="0.3">
      <c r="A13" s="331" t="str">
        <f>+'Full Database (hide)'!A8</f>
        <v>BioSide HS 15% (Sublabel A)</v>
      </c>
      <c r="B13" s="391" t="str">
        <f>+'Full Database (hide)'!B8</f>
        <v>•Pentagreen 15%
•Peragreen WW</v>
      </c>
      <c r="C13" s="418" t="str">
        <f>+'Full Database (hide)'!W8</f>
        <v xml:space="preserve">
Etiqueta secundaria A: Instrucciones generales de uso (BioSide HS 15%)</v>
      </c>
      <c r="D13" s="225"/>
      <c r="E13" s="53"/>
      <c r="F13" s="226"/>
      <c r="L13" s="535"/>
      <c r="M13" s="535"/>
      <c r="N13" s="535"/>
      <c r="O13" s="535"/>
      <c r="P13" s="535"/>
      <c r="Q13" s="535"/>
      <c r="R13" s="535"/>
      <c r="S13" s="535"/>
      <c r="T13" s="535"/>
      <c r="U13" s="535"/>
      <c r="V13" s="535"/>
    </row>
    <row r="14" spans="1:23" ht="28.8" x14ac:dyDescent="0.3">
      <c r="A14" s="331" t="str">
        <f>+'Full Database (hide)'!A9</f>
        <v>BioSide HS 15% (Sublabel B)</v>
      </c>
      <c r="B14" s="391" t="str">
        <f>+'Full Database (hide)'!B9</f>
        <v>•Pentagreen 15%
•Peragreen WW</v>
      </c>
      <c r="C14" s="418" t="str">
        <f>+'Full Database (hide)'!W9</f>
        <v>Etiqueta secundaria B: Usos agrícolas (Peragreen 15%)</v>
      </c>
      <c r="D14" s="225"/>
      <c r="E14" s="53"/>
      <c r="F14" s="226"/>
      <c r="L14" s="535"/>
      <c r="M14" s="535"/>
      <c r="N14" s="535"/>
      <c r="O14" s="535"/>
      <c r="P14" s="535"/>
      <c r="Q14" s="535"/>
      <c r="R14" s="535"/>
      <c r="S14" s="535"/>
      <c r="T14" s="535"/>
      <c r="U14" s="535"/>
      <c r="V14" s="535"/>
    </row>
    <row r="15" spans="1:23" x14ac:dyDescent="0.3">
      <c r="A15" s="331" t="str">
        <f>+'Full Database (hide)'!A10</f>
        <v>Bromicide 4000</v>
      </c>
      <c r="B15" s="391" t="str">
        <f>+'Full Database (hide)'!B10</f>
        <v>•Liquibrom 4000</v>
      </c>
      <c r="C15" s="418" t="str">
        <f>+'Full Database (hide)'!W10</f>
        <v>N/A</v>
      </c>
      <c r="D15" s="225"/>
      <c r="E15" s="53"/>
      <c r="F15" s="226"/>
    </row>
    <row r="16" spans="1:23" ht="28.8" x14ac:dyDescent="0.3">
      <c r="A16" s="331" t="str">
        <f>+'Full Database (hide)'!A11</f>
        <v>Bromide Plus</v>
      </c>
      <c r="B16" s="391" t="str">
        <f>+'Full Database (hide)'!B11</f>
        <v>•AZURE® Deluxe Algae Controller
•Crystal® Blue</v>
      </c>
      <c r="C16" s="418" t="str">
        <f>+'Full Database (hide)'!W11</f>
        <v>N/A</v>
      </c>
      <c r="D16" s="225"/>
      <c r="E16" s="53"/>
      <c r="F16" s="226"/>
    </row>
    <row r="17" spans="1:6" x14ac:dyDescent="0.3">
      <c r="A17" s="331" t="str">
        <f>+'Full Database (hide)'!A12</f>
        <v>Busan 6040</v>
      </c>
      <c r="B17" s="391" t="str">
        <f>+'Full Database (hide)'!B12</f>
        <v>N/A</v>
      </c>
      <c r="C17" s="418" t="str">
        <f>+'Full Database (hide)'!W12</f>
        <v>N/A</v>
      </c>
      <c r="D17" s="225"/>
      <c r="E17" s="53"/>
      <c r="F17" s="226"/>
    </row>
    <row r="18" spans="1:6" x14ac:dyDescent="0.3">
      <c r="A18" s="331" t="str">
        <f>+'Full Database (hide)'!A13</f>
        <v>Carnebon 200</v>
      </c>
      <c r="B18" s="391" t="str">
        <f>+'Full Database (hide)'!B13</f>
        <v xml:space="preserve">•Anthium BCD-200  </v>
      </c>
      <c r="C18" s="418" t="str">
        <f>+'Full Database (hide)'!W13</f>
        <v>N/A</v>
      </c>
      <c r="D18" s="225"/>
      <c r="E18" s="53"/>
      <c r="F18" s="226"/>
    </row>
    <row r="19" spans="1:6" ht="158.4" x14ac:dyDescent="0.3">
      <c r="A19" s="331" t="str">
        <f>+'Full Database (hide)'!A14</f>
        <v>CLB</v>
      </c>
      <c r="B19" s="391" t="str">
        <f>+'Full Database (hide)'!B14</f>
        <v>•Clorox Regular Bleach 2
•Clorox Mold Attacker 
•Clorox Mold Blaster
•Clorox Mold Destroyer
•Clorox Mold Eliminator
•Clorox Mold Killer
•Clorox Mold Remover
•Clorox Mold Eliminator Bleach
•Clorox Kills 99.9% of Germs* Regular Bleach
•Clorox Disinfecting Bleach 2</v>
      </c>
      <c r="C19" s="418" t="str">
        <f>+'Full Database (hide)'!W14</f>
        <v>N/A</v>
      </c>
      <c r="D19" s="225"/>
      <c r="E19" s="53"/>
      <c r="F19" s="226"/>
    </row>
    <row r="20" spans="1:6" ht="28.8" x14ac:dyDescent="0.3">
      <c r="A20" s="331" t="str">
        <f>+'Full Database (hide)'!A15</f>
        <v>CLB I</v>
      </c>
      <c r="B20" s="391" t="str">
        <f>+'Full Database (hide)'!B15</f>
        <v>•Clorox Germicidal Bleach 3
•Clorox Performance Bleach 1</v>
      </c>
      <c r="C20" s="418" t="str">
        <f>+'Full Database (hide)'!W15</f>
        <v>N/A</v>
      </c>
      <c r="D20" s="225"/>
      <c r="E20" s="53"/>
      <c r="F20" s="226"/>
    </row>
    <row r="21" spans="1:6" x14ac:dyDescent="0.3">
      <c r="A21" s="331" t="str">
        <f>+'Full Database (hide)'!A16</f>
        <v>Di-Oxy Solv</v>
      </c>
      <c r="B21" s="391" t="str">
        <f>+'Full Database (hide)'!B16</f>
        <v>N/A</v>
      </c>
      <c r="C21" s="418" t="str">
        <f>+'Full Database (hide)'!W16</f>
        <v>N/A</v>
      </c>
      <c r="D21" s="225"/>
      <c r="E21" s="53"/>
      <c r="F21" s="226"/>
    </row>
    <row r="22" spans="1:6" x14ac:dyDescent="0.3">
      <c r="A22" s="331" t="str">
        <f>+'Full Database (hide)'!A17</f>
        <v>Dixichlor Lite</v>
      </c>
      <c r="B22" s="391" t="str">
        <f>+'Full Database (hide)'!B17</f>
        <v>N/A</v>
      </c>
      <c r="C22" s="418" t="str">
        <f>+'Full Database (hide)'!W17</f>
        <v>N/A</v>
      </c>
      <c r="D22" s="225"/>
      <c r="E22" s="53"/>
      <c r="F22" s="226"/>
    </row>
    <row r="23" spans="1:6" ht="144" x14ac:dyDescent="0.3">
      <c r="A23" s="331" t="str">
        <f>+'Full Database (hide)'!A18</f>
        <v xml:space="preserve">ECR Calcium Hypochlorite AST </v>
      </c>
      <c r="B23" s="391" t="str">
        <f>+'Full Database (hide)'!B18</f>
        <v>•Aquafit AS1
•Aquafit AS2
•Aquafit AS3
•ECR Aquachlor AS1
•ECR Aquachlor AS2
•ECR Aquachlor AS3
•Aquafit AST
•ECR Aquachlor AST
•San Luis Pump AS300
•Septicfit</v>
      </c>
      <c r="C23" s="418" t="str">
        <f>+'Full Database (hide)'!W18</f>
        <v>N/A</v>
      </c>
      <c r="D23" s="225"/>
      <c r="E23" s="53"/>
      <c r="F23" s="226"/>
    </row>
    <row r="24" spans="1:6" ht="43.2" x14ac:dyDescent="0.3">
      <c r="A24" s="331" t="str">
        <f>+'Full Database (hide)'!A19</f>
        <v xml:space="preserve">ECR Calcium Hypochlorite granules </v>
      </c>
      <c r="B24" s="391" t="str">
        <f>+'Full Database (hide)'!B19</f>
        <v>•Aquafit
•ECR Aquachlor
•DPG Agchlor</v>
      </c>
      <c r="C24" s="418" t="str">
        <f>+'Full Database (hide)'!W19</f>
        <v>N/A</v>
      </c>
      <c r="D24" s="225"/>
      <c r="E24" s="53"/>
      <c r="F24" s="226"/>
    </row>
    <row r="25" spans="1:6" ht="57.6" x14ac:dyDescent="0.3">
      <c r="A25" s="331" t="str">
        <f>+'Full Database (hide)'!A20</f>
        <v>ECR Calcium Hypochlorite T</v>
      </c>
      <c r="B25" s="391" t="str">
        <f>+'Full Database (hide)'!B20</f>
        <v>•Aquafit T1
•Aquafit T3
•ECR Aquachlor T1
•ECR Aquachlor T3</v>
      </c>
      <c r="C25" s="418" t="str">
        <f>+'Full Database (hide)'!W20</f>
        <v>N/A</v>
      </c>
      <c r="D25" s="225"/>
      <c r="E25" s="53"/>
      <c r="F25" s="226"/>
    </row>
    <row r="26" spans="1:6" x14ac:dyDescent="0.3">
      <c r="A26" s="331" t="str">
        <f>+'Full Database (hide)'!A21</f>
        <v>EnviroChlorite 15</v>
      </c>
      <c r="B26" s="391" t="str">
        <f>+'Full Database (hide)'!B21</f>
        <v>N/A</v>
      </c>
      <c r="C26" s="418" t="str">
        <f>+'Full Database (hide)'!W21</f>
        <v>N/A</v>
      </c>
      <c r="D26" s="225"/>
      <c r="E26" s="53"/>
      <c r="F26" s="226"/>
    </row>
    <row r="27" spans="1:6" ht="28.8" x14ac:dyDescent="0.3">
      <c r="A27" s="331" t="str">
        <f>+'Full Database (hide)'!A22</f>
        <v>EnviroChlorite 7.5</v>
      </c>
      <c r="B27" s="391" t="str">
        <f>+'Full Database (hide)'!B22</f>
        <v>•Chlorcide
•Surecide AH</v>
      </c>
      <c r="C27" s="418" t="str">
        <f>+'Full Database (hide)'!W22</f>
        <v>N/A</v>
      </c>
      <c r="D27" s="225"/>
      <c r="E27" s="53"/>
      <c r="F27" s="226"/>
    </row>
    <row r="28" spans="1:6" ht="28.8" x14ac:dyDescent="0.3">
      <c r="A28" s="331" t="str">
        <f>+'Full Database (hide)'!A23</f>
        <v>Ercopure BCD-15</v>
      </c>
      <c r="B28" s="391" t="str">
        <f>+'Full Database (hide)'!B23</f>
        <v>•Ercopure BCD-15
•Adox 1875</v>
      </c>
      <c r="C28" s="418" t="str">
        <f>+'Full Database (hide)'!W23</f>
        <v>N/A</v>
      </c>
      <c r="D28" s="225"/>
      <c r="E28" s="53"/>
      <c r="F28" s="226"/>
    </row>
    <row r="29" spans="1:6" ht="43.2" x14ac:dyDescent="0.3">
      <c r="A29" s="331" t="str">
        <f>+'Full Database (hide)'!A24</f>
        <v>Ercopure BCD-25</v>
      </c>
      <c r="B29" s="391" t="str">
        <f>+'Full Database (hide)'!B24</f>
        <v>•Adox 8125
•Adox BCD-25
•Aseptrol 8125</v>
      </c>
      <c r="C29" s="418" t="str">
        <f>+'Full Database (hide)'!W24</f>
        <v>N/A</v>
      </c>
      <c r="D29" s="225"/>
      <c r="E29" s="53"/>
      <c r="F29" s="226"/>
    </row>
    <row r="30" spans="1:6" x14ac:dyDescent="0.3">
      <c r="A30" s="331" t="str">
        <f>+'Full Database (hide)'!A25</f>
        <v>Ercopure BCD-7.5</v>
      </c>
      <c r="B30" s="391" t="str">
        <f>+'Full Database (hide)'!B25</f>
        <v>•Adox BCD-7.5</v>
      </c>
      <c r="C30" s="418" t="str">
        <f>+'Full Database (hide)'!W25</f>
        <v>N/A</v>
      </c>
      <c r="D30" s="225"/>
      <c r="E30" s="53"/>
      <c r="F30" s="226"/>
    </row>
    <row r="31" spans="1:6" x14ac:dyDescent="0.3">
      <c r="A31" s="331" t="str">
        <f>+'Full Database (hide)'!A26</f>
        <v>Freshgard 72</v>
      </c>
      <c r="B31" s="391" t="str">
        <f>+'Full Database (hide)'!B26</f>
        <v>N/A</v>
      </c>
      <c r="C31" s="418" t="str">
        <f>+'Full Database (hide)'!W26</f>
        <v>N/A</v>
      </c>
      <c r="D31" s="225"/>
      <c r="E31" s="53"/>
      <c r="F31" s="226"/>
    </row>
    <row r="32" spans="1:6" ht="345.6" x14ac:dyDescent="0.3">
      <c r="A32" s="331" t="str">
        <f>+'Full Database (hide)'!A27</f>
        <v xml:space="preserve">HTH Dry Chlorinator Tablets for Swimming Pools </v>
      </c>
      <c r="B32" s="391" t="str">
        <f>+'Full Database (hide)'!B27</f>
        <v>•Calcium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v>
      </c>
      <c r="C32" s="418" t="str">
        <f>+'Full Database (hide)'!W27</f>
        <v>N/A</v>
      </c>
      <c r="D32" s="225"/>
      <c r="E32" s="53"/>
      <c r="F32" s="226"/>
    </row>
    <row r="33" spans="1:6" x14ac:dyDescent="0.3">
      <c r="A33" s="331" t="str">
        <f>+'Full Database (hide)'!A28</f>
        <v>Hypo 150</v>
      </c>
      <c r="B33" s="391" t="str">
        <f>+'Full Database (hide)'!B28</f>
        <v>N/A</v>
      </c>
      <c r="C33" s="418" t="str">
        <f>+'Full Database (hide)'!W28</f>
        <v>N/A</v>
      </c>
      <c r="D33" s="225"/>
      <c r="E33" s="53"/>
      <c r="F33" s="226"/>
    </row>
    <row r="34" spans="1:6" ht="57.6" x14ac:dyDescent="0.3">
      <c r="A34" s="331" t="str">
        <f>+'Full Database (hide)'!A29</f>
        <v xml:space="preserve">Induclor </v>
      </c>
      <c r="B34" s="391" t="str">
        <f>+'Full Database (hide)'!B29</f>
        <v>•Incredipool Calcium Hypochlorite Granules
•Americhlor Calcium Hypochlorite Granules</v>
      </c>
      <c r="C34" s="418" t="str">
        <f>+'Full Database (hide)'!W29</f>
        <v>N/A</v>
      </c>
      <c r="D34" s="225"/>
      <c r="E34" s="53"/>
      <c r="F34" s="226"/>
    </row>
    <row r="35" spans="1:6" ht="129.6" x14ac:dyDescent="0.3">
      <c r="A35" s="331" t="str">
        <f>+'Full Database (hide)'!A30</f>
        <v>Jet-Ag</v>
      </c>
      <c r="B35" s="391" t="str">
        <f>+'Full Database (hide)'!B30</f>
        <v>•Diamante 5.0
•Evocade
•Jet Fog
•Jet Water Irrigation
•Jet-Ag Post Harvest Storage 
•Jet-PH Potato Wash
•Jet-Ag 5
•Perafog
•Recurve 5.0</v>
      </c>
      <c r="C35" s="418" t="str">
        <f>+'Full Database (hide)'!W30</f>
        <v>N/A</v>
      </c>
      <c r="D35" s="225"/>
      <c r="E35" s="53"/>
      <c r="F35" s="226"/>
    </row>
    <row r="36" spans="1:6" ht="43.2" x14ac:dyDescent="0.3">
      <c r="A36" s="331" t="str">
        <f>+'Full Database (hide)'!A31</f>
        <v>Jet-Ag 15%</v>
      </c>
      <c r="B36" s="391" t="str">
        <f>+'Full Database (hide)'!B31</f>
        <v>•Diamante 15.0
•Jet Ag 15
•Recurve 15.0</v>
      </c>
      <c r="C36" s="418" t="str">
        <f>+'Full Database (hide)'!W31</f>
        <v>N/A</v>
      </c>
      <c r="D36" s="225"/>
      <c r="E36" s="53"/>
      <c r="F36" s="226"/>
    </row>
    <row r="37" spans="1:6" x14ac:dyDescent="0.3">
      <c r="A37" s="331" t="str">
        <f>+'Full Database (hide)'!A32</f>
        <v>LFI Sanitizer</v>
      </c>
      <c r="B37" s="391" t="str">
        <f>+'Full Database (hide)'!B32</f>
        <v>•LFI</v>
      </c>
      <c r="C37" s="418" t="str">
        <f>+'Full Database (hide)'!W32</f>
        <v>N/A</v>
      </c>
      <c r="D37" s="225"/>
      <c r="E37" s="53"/>
      <c r="F37" s="226"/>
    </row>
    <row r="38" spans="1:6" x14ac:dyDescent="0.3">
      <c r="A38" s="331" t="str">
        <f>+'Full Database (hide)'!A33</f>
        <v>Liquichlor 12.5% Solution</v>
      </c>
      <c r="B38" s="391" t="str">
        <f>+'Full Database (hide)'!B33</f>
        <v>•Supershock</v>
      </c>
      <c r="C38" s="418" t="str">
        <f>+'Full Database (hide)'!W33</f>
        <v>N/A</v>
      </c>
      <c r="D38" s="225"/>
      <c r="E38" s="53"/>
      <c r="F38" s="226"/>
    </row>
    <row r="39" spans="1:6" x14ac:dyDescent="0.3">
      <c r="A39" s="331" t="str">
        <f>+'Full Database (hide)'!A34</f>
        <v>Lonza Formulation S-21F</v>
      </c>
      <c r="B39" s="391" t="str">
        <f>+'Full Database (hide)'!B34</f>
        <v>•Simple Green D</v>
      </c>
      <c r="C39" s="418" t="str">
        <f>+'Full Database (hide)'!W34</f>
        <v>N/A</v>
      </c>
      <c r="D39" s="225"/>
      <c r="E39" s="53"/>
      <c r="F39" s="226"/>
    </row>
    <row r="40" spans="1:6" ht="28.8" x14ac:dyDescent="0.3">
      <c r="A40" s="331" t="str">
        <f>+'Full Database (hide)'!A35</f>
        <v>Maguard 5626</v>
      </c>
      <c r="B40" s="391" t="str">
        <f>+'Full Database (hide)'!B35</f>
        <v xml:space="preserve">•PeroxySan X6
</v>
      </c>
      <c r="C40" s="418" t="str">
        <f>+'Full Database (hide)'!W35</f>
        <v>N/A</v>
      </c>
      <c r="D40" s="225"/>
      <c r="E40" s="53"/>
      <c r="F40" s="226"/>
    </row>
    <row r="41" spans="1:6" x14ac:dyDescent="0.3">
      <c r="A41" s="331" t="str">
        <f>+'Full Database (hide)'!A36</f>
        <v>Olin Chlorine</v>
      </c>
      <c r="B41" s="391" t="str">
        <f>+'Full Database (hide)'!B36</f>
        <v>N/A</v>
      </c>
      <c r="C41" s="418" t="str">
        <f>+'Full Database (hide)'!W36</f>
        <v>N/A</v>
      </c>
      <c r="D41" s="225"/>
      <c r="E41" s="53"/>
      <c r="F41" s="226"/>
    </row>
    <row r="42" spans="1:6" ht="28.8" x14ac:dyDescent="0.3">
      <c r="A42" s="331" t="str">
        <f>+'Full Database (hide)'!A37</f>
        <v>Oxine</v>
      </c>
      <c r="B42" s="391" t="str">
        <f>+'Full Database (hide)'!B37</f>
        <v>•Respicide GP Disinfecting Solution
•Biovex</v>
      </c>
      <c r="C42" s="418" t="str">
        <f>+'Full Database (hide)'!W37</f>
        <v>N/A</v>
      </c>
      <c r="D42" s="225"/>
      <c r="E42" s="53"/>
      <c r="F42" s="226"/>
    </row>
    <row r="43" spans="1:6" ht="129.6" x14ac:dyDescent="0.3">
      <c r="A43" s="331" t="str">
        <f>+'Full Database (hide)'!A38</f>
        <v>Oxonia Active</v>
      </c>
      <c r="B43" s="391" t="str">
        <f>+'Full Database (hide)'!B38</f>
        <v>•A &amp; L Laboratories Deptil PA5
•Aspen Dairy SOlutions Peracid V
•Cosa Oxonia Active
•Deptil PA5
•Klenz Active
•Oxonia Active LS
•Oxy-Sept 333
•Peracid V
•Perasan B</v>
      </c>
      <c r="C43" s="418" t="str">
        <f>+'Full Database (hide)'!W38</f>
        <v>N/A</v>
      </c>
      <c r="D43" s="225"/>
      <c r="E43" s="227"/>
      <c r="F43" s="226"/>
    </row>
    <row r="44" spans="1:6" x14ac:dyDescent="0.3">
      <c r="A44" s="331" t="str">
        <f>+'Full Database (hide)'!A39</f>
        <v>Pac-chlor 12.5%</v>
      </c>
      <c r="B44" s="391" t="str">
        <f>+'Full Database (hide)'!B39</f>
        <v>N/A</v>
      </c>
      <c r="C44" s="418" t="str">
        <f>+'Full Database (hide)'!W39</f>
        <v>N/A</v>
      </c>
      <c r="D44" s="225"/>
      <c r="E44" s="227"/>
      <c r="F44" s="226"/>
    </row>
    <row r="45" spans="1:6" ht="43.2" x14ac:dyDescent="0.3">
      <c r="A45" s="331" t="str">
        <f>+'Full Database (hide)'!A40</f>
        <v>Peraclean 15</v>
      </c>
      <c r="B45" s="391" t="str">
        <f>+'Full Database (hide)'!B40</f>
        <v>•Jet-Oxide 15
•Peraclean 15% (Peroxyacetic acid solution)</v>
      </c>
      <c r="C45" s="418" t="str">
        <f>+'Full Database (hide)'!W40</f>
        <v>N/A</v>
      </c>
      <c r="D45" s="225"/>
      <c r="E45" s="227"/>
      <c r="F45" s="226"/>
    </row>
    <row r="46" spans="1:6" x14ac:dyDescent="0.3">
      <c r="A46" s="331" t="str">
        <f>+'Full Database (hide)'!A41</f>
        <v>Peraclean 5</v>
      </c>
      <c r="B46" s="391" t="str">
        <f>+'Full Database (hide)'!B41</f>
        <v>•Jet-Oxide</v>
      </c>
      <c r="C46" s="418" t="str">
        <f>+'Full Database (hide)'!W41</f>
        <v>N/A</v>
      </c>
      <c r="D46" s="225"/>
      <c r="E46" s="227"/>
      <c r="F46" s="226"/>
    </row>
    <row r="47" spans="1:6" ht="57.6" x14ac:dyDescent="0.3">
      <c r="A47" s="331" t="str">
        <f>+'Full Database (hide)'!A42</f>
        <v>Perasan A (Sublabel A)</v>
      </c>
      <c r="B47" s="391" t="str">
        <f>+'Full Database (hide)'!B42</f>
        <v>•Peragreen 5.6%
•Bioside HS 5%
•Doom
•Oxysan</v>
      </c>
      <c r="C47" s="418" t="str">
        <f>+'Full Database (hide)'!W42</f>
        <v>Etiqueta secundaria A: Instrucciones generales de uso (Perasan A)</v>
      </c>
      <c r="D47" s="225"/>
      <c r="E47" s="227"/>
      <c r="F47" s="226"/>
    </row>
    <row r="48" spans="1:6" ht="57.6" x14ac:dyDescent="0.3">
      <c r="A48" s="331" t="str">
        <f>+'Full Database (hide)'!A43</f>
        <v>Perasan A (Sublabel B)</v>
      </c>
      <c r="B48" s="391" t="str">
        <f>+'Full Database (hide)'!B43</f>
        <v>•Peragreen 5.6%
•Bioside HS 5%
•Doom
•Oxysan</v>
      </c>
      <c r="C48" s="418" t="str">
        <f>+'Full Database (hide)'!W43</f>
        <v>Etiqueta secundaria B: Usos agrícolas (Peragreen 5.6)</v>
      </c>
      <c r="D48" s="225"/>
      <c r="E48" s="227"/>
      <c r="F48" s="226"/>
    </row>
    <row r="49" spans="1:6" x14ac:dyDescent="0.3">
      <c r="A49" s="331" t="str">
        <f>+'Full Database (hide)'!A44</f>
        <v>Perasan C-5</v>
      </c>
      <c r="B49" s="391" t="str">
        <f>+'Full Database (hide)'!B44</f>
        <v>N/A</v>
      </c>
      <c r="C49" s="418" t="str">
        <f>+'Full Database (hide)'!W44</f>
        <v>N/A</v>
      </c>
      <c r="D49" s="225"/>
      <c r="E49" s="227"/>
      <c r="F49" s="226"/>
    </row>
    <row r="50" spans="1:6" ht="43.2" x14ac:dyDescent="0.3">
      <c r="A50" s="331" t="str">
        <f>+'Full Database (hide)'!A45</f>
        <v>Perasan OG (Sublabel A)</v>
      </c>
      <c r="B50" s="391" t="str">
        <f>+'Full Database (hide)'!B45</f>
        <v>•Peragreeen 22 ww
•Peragreen 22</v>
      </c>
      <c r="C50" s="418" t="str">
        <f>+'Full Database (hide)'!W45</f>
        <v>Etiqueta secundaria A: Instrucciones generales de uso (Perasan OG)</v>
      </c>
      <c r="D50" s="225"/>
      <c r="E50" s="227"/>
      <c r="F50" s="226"/>
    </row>
    <row r="51" spans="1:6" ht="28.8" x14ac:dyDescent="0.3">
      <c r="A51" s="331" t="str">
        <f>+'Full Database (hide)'!A46</f>
        <v>Perasan OG (Sublabel B)</v>
      </c>
      <c r="B51" s="391" t="str">
        <f>+'Full Database (hide)'!B46</f>
        <v>•Peragreeen 22 ww
•Peragreen 22</v>
      </c>
      <c r="C51" s="418" t="str">
        <f>+'Full Database (hide)'!W46</f>
        <v>Etiqueta secundaria B: Usos agrícolas (Perasan OG)</v>
      </c>
      <c r="D51" s="225"/>
      <c r="E51" s="227"/>
      <c r="F51" s="226"/>
    </row>
    <row r="52" spans="1:6" x14ac:dyDescent="0.3">
      <c r="A52" s="331" t="str">
        <f>+'Full Database (hide)'!A47</f>
        <v>PerOx Extreme</v>
      </c>
      <c r="B52" s="391" t="str">
        <f>+'Full Database (hide)'!B47</f>
        <v>•Per-Ox F&amp;V</v>
      </c>
      <c r="C52" s="418" t="str">
        <f>+'Full Database (hide)'!W47</f>
        <v>N/A</v>
      </c>
      <c r="D52" s="225"/>
      <c r="E52" s="227"/>
      <c r="F52" s="226"/>
    </row>
    <row r="53" spans="1:6" ht="43.2" x14ac:dyDescent="0.3">
      <c r="A53" s="331" t="str">
        <f>+'Full Database (hide)'!A48</f>
        <v>PPG 70 CAL Hypo Granules</v>
      </c>
      <c r="B53" s="391" t="str">
        <f>+'Full Database (hide)'!B48</f>
        <v>•Zappit 73
•Induclor 70
•Incredipool 73</v>
      </c>
      <c r="C53" s="418" t="str">
        <f>+'Full Database (hide)'!W48</f>
        <v>N/A</v>
      </c>
      <c r="D53" s="225"/>
      <c r="E53" s="227"/>
      <c r="F53" s="226"/>
    </row>
    <row r="54" spans="1:6" x14ac:dyDescent="0.3">
      <c r="A54" s="331" t="str">
        <f>+'Full Database (hide)'!A49</f>
        <v>PPG Calcium Hypochlorite Tablets</v>
      </c>
      <c r="B54" s="391" t="str">
        <f>+'Full Database (hide)'!B49</f>
        <v>•Accutab</v>
      </c>
      <c r="C54" s="418" t="str">
        <f>+'Full Database (hide)'!W49</f>
        <v>N/A</v>
      </c>
      <c r="D54" s="225"/>
      <c r="E54" s="227"/>
      <c r="F54" s="226"/>
    </row>
    <row r="55" spans="1:6" x14ac:dyDescent="0.3">
      <c r="A55" s="331" t="str">
        <f>+'Full Database (hide)'!A50</f>
        <v xml:space="preserve">Pro-san L </v>
      </c>
      <c r="B55" s="391" t="str">
        <f>+'Full Database (hide)'!B50</f>
        <v>N/A</v>
      </c>
      <c r="C55" s="418" t="str">
        <f>+'Full Database (hide)'!W50</f>
        <v>N/A</v>
      </c>
      <c r="D55" s="225"/>
      <c r="E55" s="227"/>
      <c r="F55" s="226"/>
    </row>
    <row r="56" spans="1:6" x14ac:dyDescent="0.3">
      <c r="A56" s="331" t="str">
        <f>+'Full Database (hide)'!A51</f>
        <v>Proxitane 15:23</v>
      </c>
      <c r="B56" s="391" t="str">
        <f>+'Full Database (hide)'!B51</f>
        <v>•Proxitane WW-16</v>
      </c>
      <c r="C56" s="418" t="str">
        <f>+'Full Database (hide)'!W51</f>
        <v>N/A</v>
      </c>
      <c r="D56" s="225"/>
      <c r="E56" s="227"/>
      <c r="F56" s="226"/>
    </row>
    <row r="57" spans="1:6" ht="72" x14ac:dyDescent="0.3">
      <c r="A57" s="331" t="str">
        <f>+'Full Database (hide)'!A52</f>
        <v>Proxitane EQ Liquid Sanitizer</v>
      </c>
      <c r="B57" s="391" t="str">
        <f>+'Full Database (hide)'!B52</f>
        <v>•Proxitane EQ
•Proxitane EQ Liquid Sanitizer &amp; Disinfectant
•Proxitane EQ Liquid Sanitizer and Disinfectant</v>
      </c>
      <c r="C57" s="418" t="str">
        <f>+'Full Database (hide)'!W52</f>
        <v>N/A</v>
      </c>
      <c r="D57" s="225"/>
      <c r="E57" s="227"/>
      <c r="F57" s="226"/>
    </row>
    <row r="58" spans="1:6" x14ac:dyDescent="0.3">
      <c r="A58" s="331" t="str">
        <f>+'Full Database (hide)'!A53</f>
        <v>Proxitane WW-12</v>
      </c>
      <c r="B58" s="391" t="str">
        <f>+'Full Database (hide)'!B53</f>
        <v>N/A</v>
      </c>
      <c r="C58" s="418" t="str">
        <f>+'Full Database (hide)'!W53</f>
        <v>N/A</v>
      </c>
      <c r="D58" s="225"/>
      <c r="E58" s="227"/>
      <c r="F58" s="226"/>
    </row>
    <row r="59" spans="1:6" ht="158.4" x14ac:dyDescent="0.3">
      <c r="A59" s="331" t="str">
        <f>+'Full Database (hide)'!A54</f>
        <v>Puma</v>
      </c>
      <c r="B59" s="391" t="str">
        <f>+'Full Database (hide)'!B54</f>
        <v>•Concentrated Clorox Germicidal Bleach1
•Clorox Germicidal Bleach2
•Clorox Regular-Bleach1
•Clorox Multi-Purpose Bleach1
•Concentrated Clorox Multi-purpose Bleach1
•Clorox Disinfecting Bleach1
•Concentrated Clorox Disinfecting Bleach1
•Concentrated Clorox Regular-Bleach</v>
      </c>
      <c r="C59" s="418" t="str">
        <f>+'Full Database (hide)'!W54</f>
        <v>N/A</v>
      </c>
      <c r="D59" s="225"/>
      <c r="E59" s="227"/>
      <c r="F59" s="226"/>
    </row>
    <row r="60" spans="1:6" ht="129.6" x14ac:dyDescent="0.3">
      <c r="A60" s="331" t="str">
        <f>+'Full Database (hide)'!A55</f>
        <v>Pure Bright Germicidal Ultra Bleach</v>
      </c>
      <c r="B60" s="391" t="str">
        <f>+'Full Database (hide)'!B55</f>
        <v>•Hi-Lex Ultra Bleach
•Red Max Germicidal Bleach
•Germicidal Bleach
•Bleach Regular
•Pure Power Regular Bleach
•Top Job Bleach
•Hi-Lex Bleach Regular Scent
•Boardwalk Germicidal Ultra Bleach
•HDX Germicidal Bleach 1</v>
      </c>
      <c r="C60" s="418" t="str">
        <f>+'Full Database (hide)'!W55</f>
        <v>N/A</v>
      </c>
      <c r="D60" s="225"/>
      <c r="E60" s="227"/>
      <c r="F60" s="226"/>
    </row>
    <row r="61" spans="1:6" ht="43.2" x14ac:dyDescent="0.3">
      <c r="A61" s="331" t="str">
        <f>+'Full Database (hide)'!A56</f>
        <v>Re-Ox</v>
      </c>
      <c r="B61" s="391" t="str">
        <f>+'Full Database (hide)'!B56</f>
        <v>•Re-Ox Deposit Control Disinfectant
•Clearitas 350
•Clearitas 450</v>
      </c>
      <c r="C61" s="418" t="str">
        <f>+'Full Database (hide)'!W56</f>
        <v>N/A</v>
      </c>
      <c r="D61" s="225"/>
      <c r="E61" s="227"/>
      <c r="F61" s="226"/>
    </row>
    <row r="62" spans="1:6" ht="28.8" x14ac:dyDescent="0.3">
      <c r="A62" s="331" t="str">
        <f>+'Full Database (hide)'!A57</f>
        <v>SaniDate 12.0</v>
      </c>
      <c r="B62" s="391" t="str">
        <f>+'Full Database (hide)'!B57</f>
        <v>•Greenclean Liquid 12.0
•Terrastart</v>
      </c>
      <c r="C62" s="418" t="str">
        <f>+'Full Database (hide)'!W57</f>
        <v>N/A</v>
      </c>
      <c r="D62" s="225"/>
      <c r="E62" s="227"/>
      <c r="F62" s="226"/>
    </row>
    <row r="63" spans="1:6" x14ac:dyDescent="0.3">
      <c r="A63" s="331" t="str">
        <f>+'Full Database (hide)'!A58</f>
        <v>SaniDate 15.0</v>
      </c>
      <c r="B63" s="391" t="str">
        <f>+'Full Database (hide)'!B58</f>
        <v>N/A</v>
      </c>
      <c r="C63" s="418" t="str">
        <f>+'Full Database (hide)'!W58</f>
        <v>N/A</v>
      </c>
      <c r="D63" s="225"/>
      <c r="E63" s="227"/>
      <c r="F63" s="226"/>
    </row>
    <row r="64" spans="1:6" ht="72" x14ac:dyDescent="0.3">
      <c r="A64" s="331" t="str">
        <f>+'Full Database (hide)'!A59</f>
        <v>SaniDate 5.0 (Sublabel A)</v>
      </c>
      <c r="B64" s="391" t="str">
        <f>+'Full Database (hide)'!B59</f>
        <v>•Greenclean Liquid 5.0
•Greenclean Max Algaecide
•Greenclean WTO
•Sanidate WTO
•Storox 5.0 Post Harvest Treatment</v>
      </c>
      <c r="C64" s="418" t="str">
        <f>+'Full Database (hide)'!W59</f>
        <v>Etiqueta secundaria A: Usos generales (Sanidate 5.0)</v>
      </c>
      <c r="D64" s="225"/>
      <c r="E64" s="227"/>
      <c r="F64" s="226"/>
    </row>
    <row r="65" spans="1:6" ht="72" x14ac:dyDescent="0.3">
      <c r="A65" s="331" t="str">
        <f>+'Full Database (hide)'!A60</f>
        <v>SaniDate 5.0 (Sublabel B)</v>
      </c>
      <c r="B65" s="391" t="str">
        <f>+'Full Database (hide)'!B60</f>
        <v>•Greenclean Liquid 5.0
•Greenclean Max Algaecide
•Greenclean WTO
•Sanidate WTO
•Storox 5.0 Post Harvest Treatment</v>
      </c>
      <c r="C65" s="418" t="str">
        <f>+'Full Database (hide)'!W60</f>
        <v>Etiqueta secundaria B: Usos agrícolas (Sanidate WTO)</v>
      </c>
      <c r="D65" s="225"/>
      <c r="E65" s="227"/>
      <c r="F65" s="226"/>
    </row>
    <row r="66" spans="1:6" ht="57.6" x14ac:dyDescent="0.3">
      <c r="A66" s="331" t="str">
        <f>+'Full Database (hide)'!A61</f>
        <v>Sanidate Disinfectant</v>
      </c>
      <c r="B66" s="391" t="str">
        <f>+'Full Database (hide)'!B61</f>
        <v>•Sanidate Disinfectant/Sanitizer
•SD Disinfectant
•Storox 2.0
•Storox Fruit and Vegetable Wash</v>
      </c>
      <c r="C66" s="418" t="str">
        <f>+'Full Database (hide)'!W61</f>
        <v>N/A</v>
      </c>
      <c r="D66" s="225"/>
      <c r="E66" s="227"/>
      <c r="F66" s="226"/>
    </row>
    <row r="67" spans="1:6" ht="86.4" x14ac:dyDescent="0.3">
      <c r="A67" s="331" t="str">
        <f>+'Full Database (hide)'!A62</f>
        <v>SaniDate Ready to Use (Sublabel A)</v>
      </c>
      <c r="B67" s="391" t="str">
        <f>+'Full Database (hide)'!B62</f>
        <v>•Biosafe Disease Control RTU
•Biosafe Fruit &amp; Vegetable Wash
•Oxidate Ready to Use
•Sanidate Fruit and Vegetable Wash
•Sanidate Versatile Sanitizer
•Zerotol Ready to Use</v>
      </c>
      <c r="C67" s="418" t="str">
        <f>+'Full Database (hide)'!W62</f>
        <v xml:space="preserve">Etiqueta secundaria A: Instrucciones para el uso comercial </v>
      </c>
      <c r="D67" s="225"/>
      <c r="E67" s="227"/>
      <c r="F67" s="226"/>
    </row>
    <row r="68" spans="1:6" ht="316.8" x14ac:dyDescent="0.3">
      <c r="A68" s="331" t="str">
        <f>+'Full Database (hide)'!A63</f>
        <v>Selectrocide 2L500</v>
      </c>
      <c r="B68" s="391" t="str">
        <f>+'Full Database (hide)'!B63</f>
        <v>•Clean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v>
      </c>
      <c r="C68" s="418" t="str">
        <f>+'Full Database (hide)'!W63</f>
        <v>N/A</v>
      </c>
      <c r="D68" s="225"/>
      <c r="E68" s="227"/>
      <c r="F68" s="226"/>
    </row>
    <row r="69" spans="1:6" ht="288" x14ac:dyDescent="0.3">
      <c r="A69" s="331" t="str">
        <f>+'Full Database (hide)'!A64</f>
        <v>Selectrocide 5G</v>
      </c>
      <c r="B69" s="391" t="str">
        <f>+'Full Database (hide)'!B64</f>
        <v>•AC-1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v>
      </c>
      <c r="C69" s="418" t="str">
        <f>+'Full Database (hide)'!W64</f>
        <v>N/A</v>
      </c>
      <c r="D69" s="225"/>
      <c r="E69" s="227"/>
      <c r="F69" s="226"/>
    </row>
    <row r="70" spans="1:6" x14ac:dyDescent="0.3">
      <c r="A70" s="331" t="str">
        <f>+'Full Database (hide)'!A65</f>
        <v>Sno-Glo Bleach</v>
      </c>
      <c r="B70" s="391" t="str">
        <f>+'Full Database (hide)'!B65</f>
        <v>N/A</v>
      </c>
      <c r="C70" s="418" t="str">
        <f>+'Full Database (hide)'!W65</f>
        <v>N/A</v>
      </c>
      <c r="D70" s="225"/>
      <c r="E70" s="227"/>
      <c r="F70" s="226"/>
    </row>
    <row r="71" spans="1:6" ht="43.2" x14ac:dyDescent="0.3">
      <c r="A71" s="331" t="str">
        <f>+'Full Database (hide)'!A66</f>
        <v>Sodium Hypochlorite 12.5%</v>
      </c>
      <c r="B71" s="391" t="str">
        <f>+'Full Database (hide)'!B66</f>
        <v>•Sodium Hypochlorite 15%
•Chlorine Sanitizer FP-33
•Sani-I-King No. 451</v>
      </c>
      <c r="C71" s="418" t="str">
        <f>+'Full Database (hide)'!W66</f>
        <v>N/A</v>
      </c>
      <c r="D71" s="225"/>
      <c r="E71" s="227"/>
      <c r="F71" s="226"/>
    </row>
    <row r="72" spans="1:6" ht="57.6" x14ac:dyDescent="0.3">
      <c r="A72" s="331" t="str">
        <f>+'Full Database (hide)'!A67</f>
        <v>Sodium Hypochlorite 12.5%</v>
      </c>
      <c r="B72" s="391" t="str">
        <f>+'Full Database (hide)'!B67</f>
        <v>•Pool Chlor
•Pro Chlor 12.5
•Chlorsan
•Chlorsan 125</v>
      </c>
      <c r="C72" s="418" t="str">
        <f>+'Full Database (hide)'!W67</f>
        <v>N/A</v>
      </c>
      <c r="D72" s="225"/>
      <c r="E72" s="227"/>
      <c r="F72" s="226"/>
    </row>
    <row r="73" spans="1:6" ht="28.8" x14ac:dyDescent="0.3">
      <c r="A73" s="331" t="str">
        <f>+'Full Database (hide)'!A68</f>
        <v>Sodium Hypochlorite-12.5 Bacticide</v>
      </c>
      <c r="B73" s="391" t="str">
        <f>+'Full Database (hide)'!B68</f>
        <v>•Hypure Sodium Hypochlorite 12.5
•Agrichlor Plus</v>
      </c>
      <c r="C73" s="418" t="str">
        <f>+'Full Database (hide)'!W68</f>
        <v>N/A</v>
      </c>
      <c r="D73" s="225"/>
      <c r="E73" s="227"/>
      <c r="F73" s="226"/>
    </row>
    <row r="74" spans="1:6" ht="100.8" x14ac:dyDescent="0.3">
      <c r="A74" s="331" t="str">
        <f>+'Full Database (hide)'!A69</f>
        <v>Ster-Bac</v>
      </c>
      <c r="B74" s="391" t="str">
        <f>+'Full Database (hide)'!B69</f>
        <v>•Market Guard Quat Sanitizer
•Tex Stat
•Flex Pak Quat Sanitizer
•Oasis Compac Quat Sanitizer
•Oasis 144 Quat Sanitizer
•Keyston Food Contact Surface Sanitizer</v>
      </c>
      <c r="C74" s="418" t="str">
        <f>+'Full Database (hide)'!W69</f>
        <v>N/A</v>
      </c>
      <c r="D74" s="390"/>
      <c r="E74" s="53"/>
      <c r="F74" s="399"/>
    </row>
    <row r="75" spans="1:6" ht="43.2" x14ac:dyDescent="0.3">
      <c r="A75" s="331" t="str">
        <f>+'Full Database (hide)'!A70</f>
        <v>Surchlor</v>
      </c>
      <c r="B75" s="391" t="str">
        <f>+'Full Database (hide)'!B70</f>
        <v>•Sur-shock
•Elements Liquid Shock - 12.5% Sodium Hypochlorite</v>
      </c>
      <c r="C75" s="418" t="str">
        <f>+'Full Database (hide)'!W70</f>
        <v>N/A</v>
      </c>
      <c r="D75" s="390"/>
      <c r="E75" s="53"/>
      <c r="F75" s="399"/>
    </row>
    <row r="76" spans="1:6" x14ac:dyDescent="0.3">
      <c r="A76" s="331" t="str">
        <f>+'Full Database (hide)'!A71</f>
        <v>Synergex</v>
      </c>
      <c r="B76" s="391" t="str">
        <f>+'Full Database (hide)'!B71</f>
        <v>N/A</v>
      </c>
      <c r="C76" s="418" t="str">
        <f>+'Full Database (hide)'!W71</f>
        <v>N/A</v>
      </c>
      <c r="D76" s="390"/>
      <c r="E76" s="53"/>
      <c r="F76" s="399"/>
    </row>
    <row r="77" spans="1:6" x14ac:dyDescent="0.3">
      <c r="A77" s="331" t="str">
        <f>+'Full Database (hide)'!A72</f>
        <v>Tsunami 100</v>
      </c>
      <c r="B77" s="391" t="str">
        <f>+'Full Database (hide)'!B72</f>
        <v>•3DT Tsunami 100</v>
      </c>
      <c r="C77" s="418" t="str">
        <f>+'Full Database (hide)'!W72</f>
        <v>N/A</v>
      </c>
      <c r="D77" s="390"/>
      <c r="E77" s="53"/>
      <c r="F77" s="399"/>
    </row>
    <row r="78" spans="1:6" ht="86.4" x14ac:dyDescent="0.3">
      <c r="A78" s="331" t="str">
        <f>+'Full Database (hide)'!A73</f>
        <v>Ultra Clorox Brand Regular Bleach</v>
      </c>
      <c r="B78" s="391" t="str">
        <f>+'Full Database (hide)'!B73</f>
        <v>•Clorox Regular-bleach
•Clorox Germicidal Bleach
•Clorox Ultra Germicidal Bleach
•Ultra Clorox Bleach for Institutional Use
•Ultra Clorox Institutional Bleach</v>
      </c>
      <c r="C78" s="418" t="str">
        <f>+'Full Database (hide)'!W73</f>
        <v>N/A</v>
      </c>
      <c r="D78" s="390"/>
      <c r="E78" s="53"/>
      <c r="F78" s="399"/>
    </row>
    <row r="79" spans="1:6" x14ac:dyDescent="0.3">
      <c r="A79" s="331" t="str">
        <f>+'Full Database (hide)'!A74</f>
        <v>Vertex Concentrate</v>
      </c>
      <c r="B79" s="391" t="str">
        <f>+'Full Database (hide)'!B74</f>
        <v>N/A</v>
      </c>
      <c r="C79" s="418" t="str">
        <f>+'Full Database (hide)'!W74</f>
        <v>N/A</v>
      </c>
      <c r="D79" s="225"/>
      <c r="E79" s="227"/>
      <c r="F79" s="399"/>
    </row>
    <row r="80" spans="1:6" x14ac:dyDescent="0.3">
      <c r="A80" s="331" t="str">
        <f>+'Full Database (hide)'!A75</f>
        <v>Vertex CSS-12</v>
      </c>
      <c r="B80" s="391" t="str">
        <f>+'Full Database (hide)'!B75</f>
        <v>N/A</v>
      </c>
      <c r="C80" s="418" t="str">
        <f>+'Full Database (hide)'!W75</f>
        <v>N/A</v>
      </c>
      <c r="D80" s="225"/>
      <c r="E80" s="227"/>
      <c r="F80" s="399"/>
    </row>
    <row r="81" spans="1:6" x14ac:dyDescent="0.3">
      <c r="A81" s="331" t="str">
        <f>+'Full Database (hide)'!A76</f>
        <v>Vertex CSS-5 Bleach</v>
      </c>
      <c r="B81" s="391" t="str">
        <f>+'Full Database (hide)'!B76</f>
        <v>N/A</v>
      </c>
      <c r="C81" s="418" t="str">
        <f>+'Full Database (hide)'!W76</f>
        <v>N/A</v>
      </c>
      <c r="D81" s="225"/>
      <c r="E81" s="227"/>
      <c r="F81" s="399"/>
    </row>
    <row r="82" spans="1:6" x14ac:dyDescent="0.3">
      <c r="A82" s="331" t="str">
        <f>+'Full Database (hide)'!A77</f>
        <v>Victory</v>
      </c>
      <c r="B82" s="391" t="str">
        <f>+'Full Database (hide)'!B77</f>
        <v>N/A</v>
      </c>
      <c r="C82" s="418" t="str">
        <f>+'Full Database (hide)'!W77</f>
        <v>N/A</v>
      </c>
      <c r="D82" s="225"/>
      <c r="E82" s="227"/>
      <c r="F82" s="399"/>
    </row>
    <row r="83" spans="1:6" ht="57.6" x14ac:dyDescent="0.3">
      <c r="A83" s="331" t="str">
        <f>+'Full Database (hide)'!A78</f>
        <v>VigorOx SP-15</v>
      </c>
      <c r="B83" s="391" t="str">
        <f>+'Full Database (hide)'!B78</f>
        <v>•Clarity
•Vigorox 15 F&amp;V
•Vigorox LS-15
•Vigorox XA-15</v>
      </c>
      <c r="C83" s="418" t="str">
        <f>+'Full Database (hide)'!W78</f>
        <v>N/A</v>
      </c>
      <c r="D83" s="225"/>
      <c r="E83" s="227"/>
      <c r="F83" s="399"/>
    </row>
    <row r="84" spans="1:6" ht="360" x14ac:dyDescent="0.3">
      <c r="A84" s="331" t="str">
        <f>+'Full Database (hide)'!A79</f>
        <v>XY-12 Liquid Sanitizer</v>
      </c>
      <c r="B84" s="391" t="str">
        <f>+'Full Database (hide)'!B79</f>
        <v>•A&amp;L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v>
      </c>
      <c r="C84" s="418" t="str">
        <f>+'Full Database (hide)'!W79</f>
        <v>N/A</v>
      </c>
      <c r="D84" s="225"/>
      <c r="E84" s="227"/>
      <c r="F84" s="399"/>
    </row>
    <row r="85" spans="1:6" x14ac:dyDescent="0.3">
      <c r="A85" s="331" t="str">
        <f>+'Full Database (hide)'!A80</f>
        <v xml:space="preserve">Zep FS Formula 4665 </v>
      </c>
      <c r="B85" s="391" t="str">
        <f>+'Full Database (hide)'!B80</f>
        <v>N/A</v>
      </c>
      <c r="C85" s="418" t="str">
        <f>+'Full Database (hide)'!W80</f>
        <v>N/A</v>
      </c>
      <c r="D85" s="225"/>
      <c r="E85" s="227"/>
      <c r="F85" s="399"/>
    </row>
    <row r="86" spans="1:6" ht="43.8" thickBot="1" x14ac:dyDescent="0.35">
      <c r="A86" s="340" t="str">
        <f>+'Full Database (hide)'!A81</f>
        <v>Zerotol 2.0 (Sublabel B)</v>
      </c>
      <c r="B86" s="396" t="str">
        <f>+'Full Database (hide)'!B81</f>
        <v>•ZT 2.0
•Oxidate 2.0
•Greenclean Liquid 2.0</v>
      </c>
      <c r="C86" s="419" t="str">
        <f>+'Full Database (hide)'!W81</f>
        <v>Etiqueta secundaria B: Agrícola (Oxidate 2.0)</v>
      </c>
      <c r="D86" s="401"/>
      <c r="E86" s="398"/>
      <c r="F86" s="400"/>
    </row>
    <row r="87" spans="1:6" x14ac:dyDescent="0.3">
      <c r="E87" s="397"/>
    </row>
  </sheetData>
  <sheetProtection algorithmName="SHA-512" hashValue="Nmckw8NQalPbGEOOiPEH8BJy4bGBzADAtf49PBAHHAZRbBElJh9FDWiU8WVKjupQp+0hYlt6OsJaKh8lPayeyQ==" saltValue="VuHJKSVP10qJYNtdmY36Yw==" spinCount="100000" sheet="1" insertHyperlinks="0" selectLockedCells="1" sort="0" autoFilter="0"/>
  <autoFilter ref="A8:B75"/>
  <mergeCells count="9">
    <mergeCell ref="L14:V14"/>
    <mergeCell ref="G4:Q4"/>
    <mergeCell ref="G1:Q1"/>
    <mergeCell ref="A2:A6"/>
    <mergeCell ref="G2:Q2"/>
    <mergeCell ref="G3:Q3"/>
    <mergeCell ref="L11:T11"/>
    <mergeCell ref="L12:V13"/>
    <mergeCell ref="G5:Q5"/>
  </mergeCells>
  <hyperlinks>
    <hyperlink ref="E8" location="'Información de la etiqueta '!A1" display="'Información de la etiqueta '!A1"/>
    <hyperlink ref="F8" location="'Información del producto'!A1" display="'Información del producto'!A1"/>
    <hyperlink ref="G3:Q3" r:id="rId1" display="https://www.youtube.com/watch?v=wNNJOeITtxU"/>
    <hyperlink ref="G4:Q4" r:id="rId2" display="● Before using one of the EPA-registered sanitizer products listed in this tool, check that the product is labeled for use in your state. The National Pesticide Information Retrieval System (NPIRS) maintains a database of state pesticide registrations. "/>
    <hyperlink ref="G2:Q2" r:id="rId3" display="https://cornell.app.box.com/s/w1o3fa843frxjsjjr53b8jdsb0fii73s"/>
    <hyperlink ref="D8" location="'Ingredientes activos'!A1" display="'Ingredientes activos'!A1"/>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29"/>
  <sheetViews>
    <sheetView showGridLines="0" showRowColHeaders="0" zoomScale="90" zoomScaleNormal="90" workbookViewId="0">
      <pane xSplit="1" ySplit="8" topLeftCell="B9" activePane="bottomRight" state="frozen"/>
      <selection activeCell="B87" sqref="B87"/>
      <selection pane="topRight" activeCell="B87" sqref="B87"/>
      <selection pane="bottomLeft" activeCell="B87" sqref="B87"/>
      <selection pane="bottomRight" activeCell="M8" sqref="M8"/>
    </sheetView>
  </sheetViews>
  <sheetFormatPr defaultColWidth="9.109375" defaultRowHeight="14.4" x14ac:dyDescent="0.3"/>
  <cols>
    <col min="1" max="1" width="39.5546875" style="45" customWidth="1"/>
    <col min="2" max="2" width="28.88671875" style="216" customWidth="1"/>
    <col min="3" max="3" width="21.88671875" style="424" customWidth="1"/>
    <col min="4" max="4" width="11.6640625" style="93" customWidth="1"/>
    <col min="5" max="5" width="14.33203125" style="99" bestFit="1" customWidth="1"/>
    <col min="6" max="6" width="12.33203125" style="93" customWidth="1"/>
    <col min="7" max="7" width="14.33203125" style="99" bestFit="1" customWidth="1"/>
    <col min="8" max="8" width="14.33203125" style="95" customWidth="1"/>
    <col min="9" max="9" width="14.33203125" style="99" bestFit="1" customWidth="1"/>
    <col min="10" max="10" width="15.88671875" style="93" bestFit="1" customWidth="1"/>
    <col min="11" max="11" width="14.33203125" style="99" bestFit="1" customWidth="1"/>
    <col min="12" max="13" width="15.6640625" style="47" customWidth="1"/>
    <col min="14" max="19" width="8.6640625" style="46" customWidth="1"/>
    <col min="20" max="20" width="20.33203125" style="46" customWidth="1"/>
    <col min="21" max="21" width="16" style="46" customWidth="1"/>
    <col min="22" max="23" width="10.6640625" style="46" customWidth="1"/>
    <col min="24" max="24" width="12.109375" style="46" customWidth="1"/>
    <col min="25" max="31" width="20.33203125" style="46" customWidth="1"/>
    <col min="32" max="16384" width="9.109375" style="46"/>
  </cols>
  <sheetData>
    <row r="1" spans="1:13" customFormat="1" ht="24" customHeight="1" x14ac:dyDescent="0.3">
      <c r="A1" s="39" t="str">
        <f>+'Página principal'!A1:B1</f>
        <v>Última revisión : 11/9/2020</v>
      </c>
      <c r="B1" s="215"/>
      <c r="C1" s="420"/>
      <c r="D1" s="92"/>
      <c r="E1" s="96"/>
      <c r="F1" s="92"/>
      <c r="G1" s="96"/>
      <c r="H1" s="94"/>
      <c r="I1" s="96"/>
      <c r="J1" s="92"/>
      <c r="K1" s="96"/>
      <c r="L1" s="15"/>
      <c r="M1" s="15"/>
    </row>
    <row r="2" spans="1:13" customFormat="1" ht="18.75" customHeight="1" x14ac:dyDescent="0.3">
      <c r="A2" s="552" t="str">
        <f>+'Página principal'!A2:A6</f>
        <v>Este producto contó con el apoyo del acuerdo de cooperación número 12-25-A-5357, 15-SCIDX-NY-0001, and 18-SCIDX-NY-0001 A01 entre US FDA, USDA y la Universidad de Cornell. La información y los puntos de vista contenidos en este producto no necesariamente reflejan los puntos de vista y las políticas de las organizaciones que apoyan y cooperan con la Universidad de Cornell. 
Para sugerir ediciones, actualizaciones o productos adicionales, comuníquese con Donna Clements (dmp274@cornell.edu, 909-552-4355).</v>
      </c>
      <c r="B2" s="215"/>
      <c r="C2" s="420"/>
      <c r="D2" s="93"/>
      <c r="E2" s="97"/>
      <c r="F2" s="15"/>
      <c r="G2" s="96"/>
      <c r="H2" s="94"/>
      <c r="I2" s="96"/>
      <c r="J2" s="92"/>
      <c r="K2" s="96"/>
      <c r="L2" s="15"/>
      <c r="M2" s="15"/>
    </row>
    <row r="3" spans="1:13" customFormat="1" ht="23.25" customHeight="1" x14ac:dyDescent="0.3">
      <c r="A3" s="552"/>
      <c r="B3" s="215"/>
      <c r="C3" s="420"/>
      <c r="D3" s="15"/>
      <c r="E3" s="97"/>
      <c r="F3" s="15"/>
      <c r="G3" s="96"/>
      <c r="H3" s="94"/>
      <c r="I3" s="96"/>
      <c r="J3" s="92"/>
      <c r="K3" s="96"/>
      <c r="L3" s="15"/>
      <c r="M3" s="15"/>
    </row>
    <row r="4" spans="1:13" customFormat="1" ht="31.5" customHeight="1" x14ac:dyDescent="0.3">
      <c r="A4" s="552"/>
      <c r="B4" s="215"/>
      <c r="C4" s="420"/>
      <c r="D4" s="15"/>
      <c r="E4" s="97"/>
      <c r="F4" s="15"/>
      <c r="G4" s="96"/>
      <c r="H4" s="94"/>
      <c r="I4" s="96"/>
      <c r="J4" s="92"/>
      <c r="K4" s="96"/>
      <c r="L4" s="15"/>
      <c r="M4" s="15"/>
    </row>
    <row r="5" spans="1:13" customFormat="1" ht="31.5" customHeight="1" x14ac:dyDescent="0.3">
      <c r="A5" s="552"/>
      <c r="B5" s="215"/>
      <c r="C5" s="420"/>
      <c r="D5" s="15"/>
      <c r="E5" s="97"/>
      <c r="F5" s="15"/>
      <c r="G5" s="96"/>
      <c r="H5" s="94"/>
      <c r="I5" s="96"/>
      <c r="J5" s="92"/>
      <c r="K5" s="96"/>
      <c r="L5" s="15"/>
      <c r="M5" s="15"/>
    </row>
    <row r="6" spans="1:13" customFormat="1" ht="25.5" customHeight="1" thickBot="1" x14ac:dyDescent="0.35">
      <c r="A6" s="552"/>
      <c r="B6" s="215"/>
      <c r="C6" s="420"/>
      <c r="D6" s="15"/>
      <c r="E6" s="97"/>
      <c r="F6" s="15"/>
      <c r="G6" s="96"/>
      <c r="H6" s="94"/>
      <c r="I6" s="96"/>
      <c r="J6" s="92"/>
      <c r="K6" s="96"/>
      <c r="L6" s="15"/>
      <c r="M6" s="15"/>
    </row>
    <row r="7" spans="1:13" customFormat="1" ht="15" thickBot="1" x14ac:dyDescent="0.35">
      <c r="A7" s="2"/>
      <c r="B7" s="215"/>
      <c r="C7" s="420"/>
      <c r="D7" s="549" t="s">
        <v>529</v>
      </c>
      <c r="E7" s="550"/>
      <c r="F7" s="550"/>
      <c r="G7" s="550"/>
      <c r="H7" s="550"/>
      <c r="I7" s="550"/>
      <c r="J7" s="550"/>
      <c r="K7" s="551"/>
      <c r="M7" s="15"/>
    </row>
    <row r="8" spans="1:13" customFormat="1" ht="54.75" customHeight="1" thickBot="1" x14ac:dyDescent="0.35">
      <c r="A8" s="473" t="str">
        <f>+'Full Database (hide)'!A3</f>
        <v>Nombre del producto con la etiqueta de la EPA</v>
      </c>
      <c r="B8" s="534" t="str">
        <f>+'Full Database (hide)'!B3</f>
        <v>Nombres de marcas alternativas</v>
      </c>
      <c r="C8" s="474" t="str">
        <f>+'Full Database (hide)'!W3</f>
        <v>Etiqueta secundaria de la EPA</v>
      </c>
      <c r="D8" s="475" t="str">
        <f>+'Full Database (hide)'!D3</f>
        <v xml:space="preserve">
Oxidantes</v>
      </c>
      <c r="E8" s="476" t="str">
        <f>+'Full Database (hide)'!E3</f>
        <v xml:space="preserve">
Concentración (porcentaje)</v>
      </c>
      <c r="F8" s="477" t="str">
        <f>+'Full Database (hide)'!F3</f>
        <v xml:space="preserve">
Ácidos orgánicos</v>
      </c>
      <c r="G8" s="476" t="str">
        <f>+'Full Database (hide)'!G3</f>
        <v xml:space="preserve">
Concentración (porcentaje)</v>
      </c>
      <c r="H8" s="478" t="str">
        <f>+'Full Database (hide)'!H3</f>
        <v xml:space="preserve">
Amonios cuaternarios</v>
      </c>
      <c r="I8" s="476" t="str">
        <f>+'Full Database (hide)'!I3</f>
        <v xml:space="preserve">
Concentración (porcentaje)</v>
      </c>
      <c r="J8" s="475" t="str">
        <f>+'Full Database (hide)'!J3</f>
        <v xml:space="preserve">
Potenciadores</v>
      </c>
      <c r="K8" s="476" t="str">
        <f>+'Full Database (hide)'!K3</f>
        <v xml:space="preserve">
Concentración (porcentaje)</v>
      </c>
      <c r="L8" s="573" t="s">
        <v>530</v>
      </c>
      <c r="M8" s="573" t="s">
        <v>531</v>
      </c>
    </row>
    <row r="9" spans="1:13" ht="39" customHeight="1" x14ac:dyDescent="0.3">
      <c r="A9" s="395" t="str">
        <f>'Full Database (hide)'!A4</f>
        <v>Agchlor 310</v>
      </c>
      <c r="B9" s="403" t="str">
        <f>+'Full Database (hide)'!B4</f>
        <v>•Agchlor 310F</v>
      </c>
      <c r="C9" s="421" t="str">
        <f>+'Full Database (hide)'!W4</f>
        <v>N/A</v>
      </c>
      <c r="D9" s="404" t="str">
        <f>'Full Database (hide)'!D4</f>
        <v>Hipoclorito de sodio</v>
      </c>
      <c r="E9" s="405">
        <f>'Full Database (hide)'!E4</f>
        <v>0.125</v>
      </c>
      <c r="F9" s="404" t="str">
        <f>'Full Database (hide)'!F4</f>
        <v>Ninguno</v>
      </c>
      <c r="G9" s="405" t="str">
        <f>'Full Database (hide)'!G4</f>
        <v>NA</v>
      </c>
      <c r="H9" s="406" t="str">
        <f>'Full Database (hide)'!H4</f>
        <v>Ninguno</v>
      </c>
      <c r="I9" s="405" t="str">
        <f>'Full Database (hide)'!I4</f>
        <v>NA</v>
      </c>
      <c r="J9" s="407" t="str">
        <f>'Full Database (hide)'!J4</f>
        <v>Ninguno</v>
      </c>
      <c r="K9" s="109" t="str">
        <f>'Full Database (hide)'!K4</f>
        <v>NA</v>
      </c>
      <c r="L9" s="50"/>
      <c r="M9" s="226"/>
    </row>
    <row r="10" spans="1:13" ht="43.2" x14ac:dyDescent="0.3">
      <c r="A10" s="331" t="str">
        <f>'Full Database (hide)'!A5</f>
        <v>Alpet D2</v>
      </c>
      <c r="B10" s="402" t="str">
        <f>+'Full Database (hide)'!B5</f>
        <v>•Alpet D2 Surface Sanitizer
•Alpet Surface Sanitizer D2</v>
      </c>
      <c r="C10" s="422" t="str">
        <f>+'Full Database (hide)'!W5</f>
        <v>N/A</v>
      </c>
      <c r="D10" s="336" t="str">
        <f>'Full Database (hide)'!D5</f>
        <v>Alcohol isopropílico</v>
      </c>
      <c r="E10" s="337">
        <f>'Full Database (hide)'!E5</f>
        <v>0.58599999999999997</v>
      </c>
      <c r="F10" s="336" t="str">
        <f>'Full Database (hide)'!F5</f>
        <v>Ninguno</v>
      </c>
      <c r="G10" s="337" t="str">
        <f>'Full Database (hide)'!G5</f>
        <v>NA</v>
      </c>
      <c r="H10" s="338" t="str">
        <f>'Full Database (hide)'!H5</f>
        <v xml:space="preserve">Cloruro de octil decil dimetil amonio </v>
      </c>
      <c r="I10" s="337">
        <f>'Full Database (hide)'!I5</f>
        <v>7.4999999999999993E-5</v>
      </c>
      <c r="J10" s="336" t="str">
        <f>'Full Database (hide)'!J5</f>
        <v>Ninguno</v>
      </c>
      <c r="K10" s="110" t="str">
        <f>'Full Database (hide)'!K5</f>
        <v>NA</v>
      </c>
      <c r="L10" s="53"/>
      <c r="M10" s="226"/>
    </row>
    <row r="11" spans="1:13" ht="28.8" x14ac:dyDescent="0.3">
      <c r="A11" s="331" t="str">
        <f>'Full Database (hide)'!A6</f>
        <v>Anthium Dioxcide</v>
      </c>
      <c r="B11" s="402" t="str">
        <f>+'Full Database (hide)'!B6</f>
        <v>•Anthium TM Dioxcide 
•stabilized chlorine dioxide</v>
      </c>
      <c r="C11" s="422" t="str">
        <f>+'Full Database (hide)'!W6</f>
        <v>N/A</v>
      </c>
      <c r="D11" s="336" t="str">
        <f>'Full Database (hide)'!D6</f>
        <v>Dioxido de cloro</v>
      </c>
      <c r="E11" s="337">
        <f>'Full Database (hide)'!E6</f>
        <v>0.05</v>
      </c>
      <c r="F11" s="336" t="str">
        <f>'Full Database (hide)'!F6</f>
        <v>Ninguno</v>
      </c>
      <c r="G11" s="337" t="str">
        <f>'Full Database (hide)'!G6</f>
        <v>NA</v>
      </c>
      <c r="H11" s="338" t="str">
        <f>'Full Database (hide)'!H6</f>
        <v>Ninguno</v>
      </c>
      <c r="I11" s="337" t="str">
        <f>'Full Database (hide)'!I6</f>
        <v>NA</v>
      </c>
      <c r="J11" s="336" t="str">
        <f>'Full Database (hide)'!J6</f>
        <v>Ninguno</v>
      </c>
      <c r="K11" s="110" t="str">
        <f>'Full Database (hide)'!K6</f>
        <v>NA</v>
      </c>
      <c r="L11" s="53"/>
      <c r="M11" s="226"/>
    </row>
    <row r="12" spans="1:13" ht="43.2" x14ac:dyDescent="0.3">
      <c r="A12" s="331" t="str">
        <f>'Full Database (hide)'!A7</f>
        <v>Antimicrobial Fruit and Vegetable Treatment</v>
      </c>
      <c r="B12" s="402" t="str">
        <f>+'Full Database (hide)'!B7</f>
        <v>•Market Guard 700
•Simply Save Antimicrobial Produce Wash</v>
      </c>
      <c r="C12" s="422" t="str">
        <f>+'Full Database (hide)'!W7</f>
        <v>N/A</v>
      </c>
      <c r="D12" s="336" t="str">
        <f>'Full Database (hide)'!D7</f>
        <v>Ninguno</v>
      </c>
      <c r="E12" s="337" t="str">
        <f>'Full Database (hide)'!E7</f>
        <v>Ninguno</v>
      </c>
      <c r="F12" s="336" t="str">
        <f>'Full Database (hide)'!F7</f>
        <v xml:space="preserve"> Ácido láctico</v>
      </c>
      <c r="G12" s="337">
        <f>'Full Database (hide)'!G7</f>
        <v>0.1729</v>
      </c>
      <c r="H12" s="338" t="str">
        <f>'Full Database (hide)'!H7</f>
        <v>Dodecilbencenosulfonato de sodio</v>
      </c>
      <c r="I12" s="337">
        <f>'Full Database (hide)'!I7</f>
        <v>1.23E-2</v>
      </c>
      <c r="J12" s="336" t="str">
        <f>'Full Database (hide)'!J7</f>
        <v>Ninguno</v>
      </c>
      <c r="K12" s="110" t="str">
        <f>'Full Database (hide)'!K7</f>
        <v>NA</v>
      </c>
      <c r="L12" s="53"/>
      <c r="M12" s="226"/>
    </row>
    <row r="13" spans="1:13" ht="57.6" x14ac:dyDescent="0.3">
      <c r="A13" s="331" t="str">
        <f>'Full Database (hide)'!A8</f>
        <v>BioSide HS 15% (Sublabel A)</v>
      </c>
      <c r="B13" s="402" t="str">
        <f>+'Full Database (hide)'!B8</f>
        <v>•Pentagreen 15%
•Peragreen WW</v>
      </c>
      <c r="C13" s="422" t="str">
        <f>+'Full Database (hide)'!W8</f>
        <v xml:space="preserve">
Etiqueta secundaria A: Instrucciones generales de uso (BioSide HS 15%)</v>
      </c>
      <c r="D13" s="336" t="str">
        <f>'Full Database (hide)'!D8</f>
        <v>PAA con peróxido de hidrógeno</v>
      </c>
      <c r="E13" s="337" t="str">
        <f>'Full Database (hide)'!E8</f>
        <v>15.0% 
22.0%</v>
      </c>
      <c r="F13" s="336" t="str">
        <f>'Full Database (hide)'!F8</f>
        <v>Ninguno</v>
      </c>
      <c r="G13" s="337" t="str">
        <f>'Full Database (hide)'!G8</f>
        <v>NA</v>
      </c>
      <c r="H13" s="338" t="str">
        <f>'Full Database (hide)'!H8</f>
        <v>Ninguno</v>
      </c>
      <c r="I13" s="337" t="str">
        <f>'Full Database (hide)'!I8</f>
        <v>NA</v>
      </c>
      <c r="J13" s="336" t="str">
        <f>'Full Database (hide)'!J8</f>
        <v>Ninguno</v>
      </c>
      <c r="K13" s="110" t="str">
        <f>'Full Database (hide)'!K8</f>
        <v>NA</v>
      </c>
      <c r="L13" s="53"/>
      <c r="M13" s="226"/>
    </row>
    <row r="14" spans="1:13" ht="43.2" x14ac:dyDescent="0.3">
      <c r="A14" s="331" t="str">
        <f>'Full Database (hide)'!A9</f>
        <v>BioSide HS 15% (Sublabel B)</v>
      </c>
      <c r="B14" s="402" t="str">
        <f>+'Full Database (hide)'!B9</f>
        <v>•Pentagreen 15%
•Peragreen WW</v>
      </c>
      <c r="C14" s="422" t="str">
        <f>+'Full Database (hide)'!W9</f>
        <v>Etiqueta secundaria B: Usos agrícolas (Peragreen 15%)</v>
      </c>
      <c r="D14" s="336" t="str">
        <f>'Full Database (hide)'!D9</f>
        <v>PAA con peróxido de hidrógeno</v>
      </c>
      <c r="E14" s="337" t="str">
        <f>'Full Database (hide)'!E9</f>
        <v>15.0% 
22.0%</v>
      </c>
      <c r="F14" s="336" t="str">
        <f>'Full Database (hide)'!F9</f>
        <v>Ninguno</v>
      </c>
      <c r="G14" s="337" t="str">
        <f>'Full Database (hide)'!G9</f>
        <v>NA</v>
      </c>
      <c r="H14" s="338" t="str">
        <f>'Full Database (hide)'!H9</f>
        <v>Ninguno</v>
      </c>
      <c r="I14" s="337" t="str">
        <f>'Full Database (hide)'!I9</f>
        <v>NA</v>
      </c>
      <c r="J14" s="336" t="str">
        <f>'Full Database (hide)'!J9</f>
        <v>Ninguno</v>
      </c>
      <c r="K14" s="110" t="str">
        <f>'Full Database (hide)'!K9</f>
        <v>NA</v>
      </c>
      <c r="L14" s="53"/>
      <c r="M14" s="226"/>
    </row>
    <row r="15" spans="1:13" x14ac:dyDescent="0.3">
      <c r="A15" s="331" t="str">
        <f>'Full Database (hide)'!A10</f>
        <v>Bromicide 4000</v>
      </c>
      <c r="B15" s="402" t="str">
        <f>+'Full Database (hide)'!B10</f>
        <v>•Liquibrom 4000</v>
      </c>
      <c r="C15" s="422" t="str">
        <f>+'Full Database (hide)'!W10</f>
        <v>N/A</v>
      </c>
      <c r="D15" s="336" t="str">
        <f>'Full Database (hide)'!D10</f>
        <v>Ninguno</v>
      </c>
      <c r="E15" s="337" t="str">
        <f>'Full Database (hide)'!E10</f>
        <v>Ninguno</v>
      </c>
      <c r="F15" s="336" t="str">
        <f>'Full Database (hide)'!F10</f>
        <v>Ninguno</v>
      </c>
      <c r="G15" s="337" t="str">
        <f>'Full Database (hide)'!G10</f>
        <v>NA</v>
      </c>
      <c r="H15" s="338" t="str">
        <f>'Full Database (hide)'!H10</f>
        <v>Ninguno</v>
      </c>
      <c r="I15" s="337" t="str">
        <f>'Full Database (hide)'!I10</f>
        <v>NA</v>
      </c>
      <c r="J15" s="336" t="str">
        <f>'Full Database (hide)'!J10</f>
        <v xml:space="preserve">Bromuro de sodio </v>
      </c>
      <c r="K15" s="110">
        <f>'Full Database (hide)'!K10</f>
        <v>0.4</v>
      </c>
      <c r="L15" s="53"/>
      <c r="M15" s="226"/>
    </row>
    <row r="16" spans="1:13" ht="28.8" x14ac:dyDescent="0.3">
      <c r="A16" s="331" t="str">
        <f>'Full Database (hide)'!A11</f>
        <v>Bromide Plus</v>
      </c>
      <c r="B16" s="402" t="str">
        <f>+'Full Database (hide)'!B11</f>
        <v>•AZURE® Deluxe Algae Controller
•Crystal® Blue</v>
      </c>
      <c r="C16" s="422" t="str">
        <f>+'Full Database (hide)'!W11</f>
        <v>N/A</v>
      </c>
      <c r="D16" s="336" t="str">
        <f>'Full Database (hide)'!D11</f>
        <v>Ninguno</v>
      </c>
      <c r="E16" s="337" t="str">
        <f>'Full Database (hide)'!E11</f>
        <v>Ninguno</v>
      </c>
      <c r="F16" s="336" t="str">
        <f>'Full Database (hide)'!F11</f>
        <v>Ninguno</v>
      </c>
      <c r="G16" s="337" t="str">
        <f>'Full Database (hide)'!G11</f>
        <v>NA</v>
      </c>
      <c r="H16" s="338" t="str">
        <f>'Full Database (hide)'!H11</f>
        <v>Ninguno</v>
      </c>
      <c r="I16" s="337" t="str">
        <f>'Full Database (hide)'!I11</f>
        <v>NA</v>
      </c>
      <c r="J16" s="336" t="str">
        <f>'Full Database (hide)'!J11</f>
        <v xml:space="preserve">Bromuro de sodio </v>
      </c>
      <c r="K16" s="110">
        <f>'Full Database (hide)'!K11</f>
        <v>0.4</v>
      </c>
      <c r="L16" s="53"/>
      <c r="M16" s="226"/>
    </row>
    <row r="17" spans="1:13" x14ac:dyDescent="0.3">
      <c r="A17" s="331" t="str">
        <f>'Full Database (hide)'!A12</f>
        <v>Busan 6040</v>
      </c>
      <c r="B17" s="402" t="str">
        <f>+'Full Database (hide)'!B12</f>
        <v>N/A</v>
      </c>
      <c r="C17" s="422" t="str">
        <f>+'Full Database (hide)'!W12</f>
        <v>N/A</v>
      </c>
      <c r="D17" s="336" t="str">
        <f>'Full Database (hide)'!D12</f>
        <v>Ninguno</v>
      </c>
      <c r="E17" s="337" t="str">
        <f>'Full Database (hide)'!E12</f>
        <v>Ninguno</v>
      </c>
      <c r="F17" s="336" t="str">
        <f>'Full Database (hide)'!F12</f>
        <v>Ninguno</v>
      </c>
      <c r="G17" s="337" t="str">
        <f>'Full Database (hide)'!G12</f>
        <v>NA</v>
      </c>
      <c r="H17" s="338" t="str">
        <f>'Full Database (hide)'!H12</f>
        <v>Ninguno</v>
      </c>
      <c r="I17" s="337" t="str">
        <f>'Full Database (hide)'!I12</f>
        <v>NA</v>
      </c>
      <c r="J17" s="336" t="str">
        <f>'Full Database (hide)'!J12</f>
        <v xml:space="preserve">Bromuro de sodio </v>
      </c>
      <c r="K17" s="110">
        <f>'Full Database (hide)'!K12</f>
        <v>0.4</v>
      </c>
      <c r="L17" s="53"/>
      <c r="M17" s="226"/>
    </row>
    <row r="18" spans="1:13" ht="28.8" x14ac:dyDescent="0.3">
      <c r="A18" s="331" t="str">
        <f>'Full Database (hide)'!A13</f>
        <v>Carnebon 200</v>
      </c>
      <c r="B18" s="402" t="str">
        <f>+'Full Database (hide)'!B13</f>
        <v xml:space="preserve">•Anthium BCD-200  </v>
      </c>
      <c r="C18" s="422" t="str">
        <f>+'Full Database (hide)'!W13</f>
        <v>N/A</v>
      </c>
      <c r="D18" s="336" t="str">
        <f>'Full Database (hide)'!D13</f>
        <v>Dioxido de cloro</v>
      </c>
      <c r="E18" s="337">
        <f>'Full Database (hide)'!E13</f>
        <v>0.02</v>
      </c>
      <c r="F18" s="336" t="str">
        <f>'Full Database (hide)'!F13</f>
        <v>Ninguno</v>
      </c>
      <c r="G18" s="337" t="str">
        <f>'Full Database (hide)'!G13</f>
        <v>NA</v>
      </c>
      <c r="H18" s="338" t="str">
        <f>'Full Database (hide)'!H13</f>
        <v>Ninguno</v>
      </c>
      <c r="I18" s="337" t="str">
        <f>'Full Database (hide)'!I13</f>
        <v>NA</v>
      </c>
      <c r="J18" s="336" t="str">
        <f>'Full Database (hide)'!J13</f>
        <v>Ninguno</v>
      </c>
      <c r="K18" s="110" t="str">
        <f>'Full Database (hide)'!K13</f>
        <v>NA</v>
      </c>
      <c r="L18" s="53"/>
      <c r="M18" s="226"/>
    </row>
    <row r="19" spans="1:13" ht="158.4" x14ac:dyDescent="0.3">
      <c r="A19" s="331" t="str">
        <f>'Full Database (hide)'!A14</f>
        <v>CLB</v>
      </c>
      <c r="B19" s="402" t="str">
        <f>+'Full Database (hide)'!B14</f>
        <v>•Clorox Regular Bleach 2
•Clorox Mold Attacker 
•Clorox Mold Blaster
•Clorox Mold Destroyer
•Clorox Mold Eliminator
•Clorox Mold Killer
•Clorox Mold Remover
•Clorox Mold Eliminator Bleach
•Clorox Kills 99.9% of Germs* Regular Bleach
•Clorox Disinfecting Bleach 2</v>
      </c>
      <c r="C19" s="422" t="str">
        <f>+'Full Database (hide)'!W14</f>
        <v>N/A</v>
      </c>
      <c r="D19" s="336" t="str">
        <f>'Full Database (hide)'!D14</f>
        <v>Hipoclorito de sodio</v>
      </c>
      <c r="E19" s="337">
        <f>'Full Database (hide)'!E14</f>
        <v>0.06</v>
      </c>
      <c r="F19" s="336" t="str">
        <f>'Full Database (hide)'!F14</f>
        <v>Ninguno</v>
      </c>
      <c r="G19" s="337" t="str">
        <f>'Full Database (hide)'!G14</f>
        <v>NA</v>
      </c>
      <c r="H19" s="338" t="str">
        <f>'Full Database (hide)'!H14</f>
        <v xml:space="preserve">Ninguno </v>
      </c>
      <c r="I19" s="337" t="str">
        <f>'Full Database (hide)'!I14</f>
        <v>NA</v>
      </c>
      <c r="J19" s="336" t="str">
        <f>'Full Database (hide)'!J14</f>
        <v>Ninguno</v>
      </c>
      <c r="K19" s="110" t="str">
        <f>'Full Database (hide)'!K14</f>
        <v>NA</v>
      </c>
      <c r="L19" s="53"/>
      <c r="M19" s="226"/>
    </row>
    <row r="20" spans="1:13" ht="28.8" x14ac:dyDescent="0.3">
      <c r="A20" s="331" t="str">
        <f>'Full Database (hide)'!A15</f>
        <v>CLB I</v>
      </c>
      <c r="B20" s="402" t="str">
        <f>+'Full Database (hide)'!B15</f>
        <v>•Clorox Germicidal Bleach 3
•Clorox Performance Bleach 1</v>
      </c>
      <c r="C20" s="422" t="str">
        <f>+'Full Database (hide)'!W15</f>
        <v>N/A</v>
      </c>
      <c r="D20" s="336" t="str">
        <f>'Full Database (hide)'!D15</f>
        <v>Hipoclorito de sodio</v>
      </c>
      <c r="E20" s="337">
        <f>'Full Database (hide)'!E15</f>
        <v>6.0499999999999998E-2</v>
      </c>
      <c r="F20" s="336" t="str">
        <f>'Full Database (hide)'!F15</f>
        <v>Ninguno</v>
      </c>
      <c r="G20" s="337" t="str">
        <f>'Full Database (hide)'!G15</f>
        <v>NA</v>
      </c>
      <c r="H20" s="338" t="str">
        <f>'Full Database (hide)'!H15</f>
        <v xml:space="preserve">Ninguno </v>
      </c>
      <c r="I20" s="337" t="str">
        <f>'Full Database (hide)'!I15</f>
        <v>NA</v>
      </c>
      <c r="J20" s="336" t="str">
        <f>'Full Database (hide)'!J15</f>
        <v>Ninguno</v>
      </c>
      <c r="K20" s="110" t="str">
        <f>'Full Database (hide)'!K15</f>
        <v>NA</v>
      </c>
      <c r="L20" s="53"/>
      <c r="M20" s="226"/>
    </row>
    <row r="21" spans="1:13" ht="28.8" x14ac:dyDescent="0.3">
      <c r="A21" s="331" t="str">
        <f>'Full Database (hide)'!A16</f>
        <v>Di-Oxy Solv</v>
      </c>
      <c r="B21" s="402" t="str">
        <f>+'Full Database (hide)'!B16</f>
        <v>N/A</v>
      </c>
      <c r="C21" s="422" t="str">
        <f>+'Full Database (hide)'!W16</f>
        <v>N/A</v>
      </c>
      <c r="D21" s="336" t="str">
        <f>'Full Database (hide)'!D16</f>
        <v>Peróxido de hidrógeno</v>
      </c>
      <c r="E21" s="337">
        <f>'Full Database (hide)'!E16</f>
        <v>0.27</v>
      </c>
      <c r="F21" s="336" t="str">
        <f>'Full Database (hide)'!F16</f>
        <v>Ninguno</v>
      </c>
      <c r="G21" s="337" t="str">
        <f>'Full Database (hide)'!G16</f>
        <v>NA</v>
      </c>
      <c r="H21" s="338" t="str">
        <f>'Full Database (hide)'!H16</f>
        <v>Ninguno</v>
      </c>
      <c r="I21" s="337" t="str">
        <f>'Full Database (hide)'!I16</f>
        <v>NA</v>
      </c>
      <c r="J21" s="336" t="str">
        <f>'Full Database (hide)'!J16</f>
        <v>Ninguno</v>
      </c>
      <c r="K21" s="110" t="str">
        <f>'Full Database (hide)'!K16</f>
        <v>NA</v>
      </c>
      <c r="L21" s="53"/>
      <c r="M21" s="226"/>
    </row>
    <row r="22" spans="1:13" ht="28.8" x14ac:dyDescent="0.3">
      <c r="A22" s="331" t="str">
        <f>'Full Database (hide)'!A17</f>
        <v>Dixichlor Lite</v>
      </c>
      <c r="B22" s="402" t="str">
        <f>+'Full Database (hide)'!B17</f>
        <v>N/A</v>
      </c>
      <c r="C22" s="422" t="str">
        <f>+'Full Database (hide)'!W17</f>
        <v>N/A</v>
      </c>
      <c r="D22" s="336" t="str">
        <f>'Full Database (hide)'!D17</f>
        <v>Hipoclorito de sodio</v>
      </c>
      <c r="E22" s="337">
        <f>'Full Database (hide)'!E17</f>
        <v>5.2499999999999998E-2</v>
      </c>
      <c r="F22" s="336" t="str">
        <f>'Full Database (hide)'!F17</f>
        <v>Ninguno</v>
      </c>
      <c r="G22" s="337" t="str">
        <f>'Full Database (hide)'!G17</f>
        <v>NA</v>
      </c>
      <c r="H22" s="338" t="str">
        <f>'Full Database (hide)'!H17</f>
        <v>Ninguno</v>
      </c>
      <c r="I22" s="337" t="str">
        <f>'Full Database (hide)'!I17</f>
        <v>NA</v>
      </c>
      <c r="J22" s="336" t="str">
        <f>'Full Database (hide)'!J17</f>
        <v>Ninguno</v>
      </c>
      <c r="K22" s="110" t="str">
        <f>'Full Database (hide)'!K17</f>
        <v>NA</v>
      </c>
      <c r="L22" s="53"/>
      <c r="M22" s="226"/>
    </row>
    <row r="23" spans="1:13" ht="144" x14ac:dyDescent="0.3">
      <c r="A23" s="331" t="str">
        <f>'Full Database (hide)'!A18</f>
        <v xml:space="preserve">ECR Calcium Hypochlorite AST </v>
      </c>
      <c r="B23" s="402" t="str">
        <f>+'Full Database (hide)'!B18</f>
        <v>•Aquafit AS1
•Aquafit AS2
•Aquafit AS3
•ECR Aquachlor AS1
•ECR Aquachlor AS2
•ECR Aquachlor AS3
•Aquafit AST
•ECR Aquachlor AST
•San Luis Pump AS300
•Septicfit</v>
      </c>
      <c r="C23" s="422" t="str">
        <f>+'Full Database (hide)'!W18</f>
        <v>N/A</v>
      </c>
      <c r="D23" s="336" t="str">
        <f>'Full Database (hide)'!D18</f>
        <v>Hipoclorito de calcio</v>
      </c>
      <c r="E23" s="337">
        <f>'Full Database (hide)'!E18</f>
        <v>0.68</v>
      </c>
      <c r="F23" s="336" t="str">
        <f>'Full Database (hide)'!F18</f>
        <v>Ninguno</v>
      </c>
      <c r="G23" s="337" t="str">
        <f>'Full Database (hide)'!G18</f>
        <v>NA</v>
      </c>
      <c r="H23" s="338" t="str">
        <f>'Full Database (hide)'!H18</f>
        <v>Ninguno</v>
      </c>
      <c r="I23" s="337" t="str">
        <f>'Full Database (hide)'!I18</f>
        <v>NA</v>
      </c>
      <c r="J23" s="336" t="str">
        <f>'Full Database (hide)'!J18</f>
        <v>Ninguno</v>
      </c>
      <c r="K23" s="110" t="str">
        <f>'Full Database (hide)'!K18</f>
        <v>NA</v>
      </c>
      <c r="L23" s="53"/>
      <c r="M23" s="226"/>
    </row>
    <row r="24" spans="1:13" ht="43.2" x14ac:dyDescent="0.3">
      <c r="A24" s="331" t="str">
        <f>'Full Database (hide)'!A19</f>
        <v xml:space="preserve">ECR Calcium Hypochlorite granules </v>
      </c>
      <c r="B24" s="402" t="str">
        <f>+'Full Database (hide)'!B19</f>
        <v>•Aquafit
•ECR Aquachlor
•DPG Agchlor</v>
      </c>
      <c r="C24" s="422" t="str">
        <f>+'Full Database (hide)'!W19</f>
        <v>N/A</v>
      </c>
      <c r="D24" s="336" t="str">
        <f>'Full Database (hide)'!D19</f>
        <v>Hipoclorito de calcio</v>
      </c>
      <c r="E24" s="337">
        <f>'Full Database (hide)'!E19</f>
        <v>0.68</v>
      </c>
      <c r="F24" s="336" t="str">
        <f>'Full Database (hide)'!F19</f>
        <v>Ninguno</v>
      </c>
      <c r="G24" s="337" t="str">
        <f>'Full Database (hide)'!G19</f>
        <v>NA</v>
      </c>
      <c r="H24" s="338" t="str">
        <f>'Full Database (hide)'!H19</f>
        <v>Ninguno</v>
      </c>
      <c r="I24" s="337" t="str">
        <f>'Full Database (hide)'!I19</f>
        <v>NA</v>
      </c>
      <c r="J24" s="336" t="str">
        <f>'Full Database (hide)'!J19</f>
        <v>Ninguno</v>
      </c>
      <c r="K24" s="110" t="str">
        <f>'Full Database (hide)'!K19</f>
        <v>NA</v>
      </c>
      <c r="L24" s="53"/>
      <c r="M24" s="226"/>
    </row>
    <row r="25" spans="1:13" ht="57.6" x14ac:dyDescent="0.3">
      <c r="A25" s="331" t="str">
        <f>'Full Database (hide)'!A20</f>
        <v>ECR Calcium Hypochlorite T</v>
      </c>
      <c r="B25" s="402" t="str">
        <f>+'Full Database (hide)'!B20</f>
        <v>•Aquafit T1
•Aquafit T3
•ECR Aquachlor T1
•ECR Aquachlor T3</v>
      </c>
      <c r="C25" s="422" t="str">
        <f>+'Full Database (hide)'!W20</f>
        <v>N/A</v>
      </c>
      <c r="D25" s="336" t="str">
        <f>'Full Database (hide)'!D20</f>
        <v>Hipoclorito de calcio</v>
      </c>
      <c r="E25" s="337">
        <f>'Full Database (hide)'!E20</f>
        <v>0.68</v>
      </c>
      <c r="F25" s="336" t="str">
        <f>'Full Database (hide)'!F20</f>
        <v>Ninguno</v>
      </c>
      <c r="G25" s="337" t="str">
        <f>'Full Database (hide)'!G20</f>
        <v>NA</v>
      </c>
      <c r="H25" s="338" t="str">
        <f>'Full Database (hide)'!H20</f>
        <v>Ninguno</v>
      </c>
      <c r="I25" s="337" t="str">
        <f>'Full Database (hide)'!I20</f>
        <v>NA</v>
      </c>
      <c r="J25" s="336" t="str">
        <f>'Full Database (hide)'!J20</f>
        <v>Ninguno</v>
      </c>
      <c r="K25" s="110" t="str">
        <f>'Full Database (hide)'!K20</f>
        <v>NA</v>
      </c>
      <c r="L25" s="53"/>
      <c r="M25" s="226"/>
    </row>
    <row r="26" spans="1:13" ht="72" x14ac:dyDescent="0.3">
      <c r="A26" s="331" t="str">
        <f>'Full Database (hide)'!A21</f>
        <v>EnviroChlorite 15</v>
      </c>
      <c r="B26" s="402" t="str">
        <f>+'Full Database (hide)'!B21</f>
        <v>N/A</v>
      </c>
      <c r="C26" s="422" t="str">
        <f>+'Full Database (hide)'!W21</f>
        <v>N/A</v>
      </c>
      <c r="D26" s="336" t="str">
        <f>'Full Database (hide)'!D21</f>
        <v>Clorito de sodio (precursor del dióxido de cloro)</v>
      </c>
      <c r="E26" s="337">
        <f>'Full Database (hide)'!E21</f>
        <v>0.15</v>
      </c>
      <c r="F26" s="336" t="str">
        <f>'Full Database (hide)'!F21</f>
        <v>Ninguno</v>
      </c>
      <c r="G26" s="337" t="str">
        <f>'Full Database (hide)'!G21</f>
        <v>NA</v>
      </c>
      <c r="H26" s="338" t="str">
        <f>'Full Database (hide)'!H21</f>
        <v>Ninguno</v>
      </c>
      <c r="I26" s="337" t="str">
        <f>'Full Database (hide)'!I21</f>
        <v>NA</v>
      </c>
      <c r="J26" s="336" t="str">
        <f>'Full Database (hide)'!J21</f>
        <v>Ninguno</v>
      </c>
      <c r="K26" s="110" t="str">
        <f>'Full Database (hide)'!K21</f>
        <v>NA</v>
      </c>
      <c r="L26" s="53"/>
      <c r="M26" s="226"/>
    </row>
    <row r="27" spans="1:13" ht="72" x14ac:dyDescent="0.3">
      <c r="A27" s="331" t="str">
        <f>'Full Database (hide)'!A22</f>
        <v>EnviroChlorite 7.5</v>
      </c>
      <c r="B27" s="402" t="str">
        <f>+'Full Database (hide)'!B22</f>
        <v>•Chlorcide
•Surecide AH</v>
      </c>
      <c r="C27" s="422" t="str">
        <f>+'Full Database (hide)'!W22</f>
        <v>N/A</v>
      </c>
      <c r="D27" s="336" t="str">
        <f>'Full Database (hide)'!D22</f>
        <v>Clorito de sodio (precursor del dióxido de cloro)</v>
      </c>
      <c r="E27" s="337">
        <f>'Full Database (hide)'!E22</f>
        <v>7.4999999999999997E-2</v>
      </c>
      <c r="F27" s="336" t="str">
        <f>'Full Database (hide)'!F22</f>
        <v>Ninguno</v>
      </c>
      <c r="G27" s="337" t="str">
        <f>'Full Database (hide)'!G22</f>
        <v>NA</v>
      </c>
      <c r="H27" s="338" t="str">
        <f>'Full Database (hide)'!H22</f>
        <v>Ninguno</v>
      </c>
      <c r="I27" s="337" t="str">
        <f>'Full Database (hide)'!I22</f>
        <v>NA</v>
      </c>
      <c r="J27" s="336" t="str">
        <f>'Full Database (hide)'!J22</f>
        <v>Ninguno</v>
      </c>
      <c r="K27" s="110" t="str">
        <f>'Full Database (hide)'!K22</f>
        <v>NA</v>
      </c>
      <c r="L27" s="53"/>
      <c r="M27" s="226"/>
    </row>
    <row r="28" spans="1:13" ht="72" x14ac:dyDescent="0.3">
      <c r="A28" s="331" t="str">
        <f>'Full Database (hide)'!A23</f>
        <v>Ercopure BCD-15</v>
      </c>
      <c r="B28" s="402" t="str">
        <f>+'Full Database (hide)'!B23</f>
        <v>•Ercopure BCD-15
•Adox 1875</v>
      </c>
      <c r="C28" s="422" t="str">
        <f>+'Full Database (hide)'!W23</f>
        <v>N/A</v>
      </c>
      <c r="D28" s="336" t="str">
        <f>'Full Database (hide)'!D23</f>
        <v>Clorito de sodio (precursor del dióxido de cloro)</v>
      </c>
      <c r="E28" s="337">
        <f>'Full Database (hide)'!E23</f>
        <v>0.15</v>
      </c>
      <c r="F28" s="336" t="str">
        <f>'Full Database (hide)'!F23</f>
        <v>Ninguno</v>
      </c>
      <c r="G28" s="337" t="str">
        <f>'Full Database (hide)'!G23</f>
        <v>NA</v>
      </c>
      <c r="H28" s="338" t="str">
        <f>'Full Database (hide)'!H23</f>
        <v>Ninguno</v>
      </c>
      <c r="I28" s="337" t="str">
        <f>'Full Database (hide)'!I23</f>
        <v>NA</v>
      </c>
      <c r="J28" s="336" t="str">
        <f>'Full Database (hide)'!J23</f>
        <v>Ninguno</v>
      </c>
      <c r="K28" s="110" t="str">
        <f>'Full Database (hide)'!K23</f>
        <v>NA</v>
      </c>
      <c r="L28" s="53"/>
      <c r="M28" s="226"/>
    </row>
    <row r="29" spans="1:13" ht="72" x14ac:dyDescent="0.3">
      <c r="A29" s="331" t="str">
        <f>'Full Database (hide)'!A24</f>
        <v>Ercopure BCD-25</v>
      </c>
      <c r="B29" s="402" t="str">
        <f>+'Full Database (hide)'!B24</f>
        <v>•Adox 8125
•Adox BCD-25
•Aseptrol 8125</v>
      </c>
      <c r="C29" s="422" t="str">
        <f>+'Full Database (hide)'!W24</f>
        <v>N/A</v>
      </c>
      <c r="D29" s="336" t="str">
        <f>'Full Database (hide)'!D24</f>
        <v>Clorito de sodio (precursor del dióxido de cloro)</v>
      </c>
      <c r="E29" s="337">
        <f>'Full Database (hide)'!E24</f>
        <v>0.25</v>
      </c>
      <c r="F29" s="336" t="str">
        <f>'Full Database (hide)'!F24</f>
        <v>Ninguno</v>
      </c>
      <c r="G29" s="337" t="str">
        <f>'Full Database (hide)'!G24</f>
        <v>NA</v>
      </c>
      <c r="H29" s="338" t="str">
        <f>'Full Database (hide)'!H24</f>
        <v>Ninguno</v>
      </c>
      <c r="I29" s="337" t="str">
        <f>'Full Database (hide)'!I24</f>
        <v>NA</v>
      </c>
      <c r="J29" s="336" t="str">
        <f>'Full Database (hide)'!J24</f>
        <v>Ninguno</v>
      </c>
      <c r="K29" s="110" t="str">
        <f>'Full Database (hide)'!K24</f>
        <v>NA</v>
      </c>
      <c r="L29" s="53"/>
      <c r="M29" s="226"/>
    </row>
    <row r="30" spans="1:13" ht="72" x14ac:dyDescent="0.3">
      <c r="A30" s="331" t="str">
        <f>'Full Database (hide)'!A25</f>
        <v>Ercopure BCD-7.5</v>
      </c>
      <c r="B30" s="402" t="str">
        <f>+'Full Database (hide)'!B25</f>
        <v>•Adox BCD-7.5</v>
      </c>
      <c r="C30" s="422" t="str">
        <f>+'Full Database (hide)'!W25</f>
        <v>N/A</v>
      </c>
      <c r="D30" s="336" t="str">
        <f>'Full Database (hide)'!D25</f>
        <v>Clorito de sodio (precursor del dióxido de cloro)</v>
      </c>
      <c r="E30" s="337">
        <f>'Full Database (hide)'!E25</f>
        <v>7.4999999999999997E-2</v>
      </c>
      <c r="F30" s="336" t="str">
        <f>'Full Database (hide)'!F25</f>
        <v>Ninguno</v>
      </c>
      <c r="G30" s="337" t="str">
        <f>'Full Database (hide)'!G25</f>
        <v>NA</v>
      </c>
      <c r="H30" s="338" t="str">
        <f>'Full Database (hide)'!H25</f>
        <v>Ninguno</v>
      </c>
      <c r="I30" s="337" t="str">
        <f>'Full Database (hide)'!I25</f>
        <v>NA</v>
      </c>
      <c r="J30" s="336" t="str">
        <f>'Full Database (hide)'!J25</f>
        <v>Ninguno</v>
      </c>
      <c r="K30" s="110" t="str">
        <f>'Full Database (hide)'!K25</f>
        <v>NA</v>
      </c>
      <c r="L30" s="53"/>
      <c r="M30" s="226"/>
    </row>
    <row r="31" spans="1:13" ht="28.8" x14ac:dyDescent="0.3">
      <c r="A31" s="331" t="str">
        <f>'Full Database (hide)'!A26</f>
        <v>Freshgard 72</v>
      </c>
      <c r="B31" s="402" t="str">
        <f>+'Full Database (hide)'!B26</f>
        <v>N/A</v>
      </c>
      <c r="C31" s="422" t="str">
        <f>+'Full Database (hide)'!W26</f>
        <v>N/A</v>
      </c>
      <c r="D31" s="336" t="str">
        <f>'Full Database (hide)'!D26</f>
        <v>Hipoclorito de sodio</v>
      </c>
      <c r="E31" s="337">
        <f>'Full Database (hide)'!E26</f>
        <v>0.125</v>
      </c>
      <c r="F31" s="336" t="str">
        <f>'Full Database (hide)'!F26</f>
        <v>Ninguno</v>
      </c>
      <c r="G31" s="337" t="str">
        <f>'Full Database (hide)'!G26</f>
        <v>NA</v>
      </c>
      <c r="H31" s="338" t="str">
        <f>'Full Database (hide)'!H26</f>
        <v>Ninguno</v>
      </c>
      <c r="I31" s="337" t="str">
        <f>'Full Database (hide)'!I26</f>
        <v>NA</v>
      </c>
      <c r="J31" s="336" t="str">
        <f>'Full Database (hide)'!J26</f>
        <v>Ninguno</v>
      </c>
      <c r="K31" s="110" t="str">
        <f>'Full Database (hide)'!K26</f>
        <v>NA</v>
      </c>
      <c r="L31" s="53"/>
      <c r="M31" s="226"/>
    </row>
    <row r="32" spans="1:13" ht="409.6" x14ac:dyDescent="0.3">
      <c r="A32" s="331" t="str">
        <f>'Full Database (hide)'!A27</f>
        <v xml:space="preserve">HTH Dry Chlorinator Tablets for Swimming Pools </v>
      </c>
      <c r="B32" s="402" t="str">
        <f>+'Full Database (hide)'!B27</f>
        <v>•Calcium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v>
      </c>
      <c r="C32" s="422" t="str">
        <f>+'Full Database (hide)'!W27</f>
        <v>N/A</v>
      </c>
      <c r="D32" s="336" t="str">
        <f>'Full Database (hide)'!D27</f>
        <v>Hipoclorito de calcio</v>
      </c>
      <c r="E32" s="337">
        <f>'Full Database (hide)'!E27</f>
        <v>0.68</v>
      </c>
      <c r="F32" s="336" t="str">
        <f>'Full Database (hide)'!F27</f>
        <v>Ninguno</v>
      </c>
      <c r="G32" s="337" t="str">
        <f>'Full Database (hide)'!G27</f>
        <v>NA</v>
      </c>
      <c r="H32" s="338" t="str">
        <f>'Full Database (hide)'!H27</f>
        <v>Ninguno</v>
      </c>
      <c r="I32" s="337" t="str">
        <f>'Full Database (hide)'!I27</f>
        <v>NA</v>
      </c>
      <c r="J32" s="336" t="str">
        <f>'Full Database (hide)'!J27</f>
        <v>Ninguno</v>
      </c>
      <c r="K32" s="110" t="str">
        <f>'Full Database (hide)'!K27</f>
        <v>NA</v>
      </c>
      <c r="L32" s="53"/>
      <c r="M32" s="226"/>
    </row>
    <row r="33" spans="1:13" ht="28.8" x14ac:dyDescent="0.3">
      <c r="A33" s="331" t="str">
        <f>'Full Database (hide)'!A28</f>
        <v>Hypo 150</v>
      </c>
      <c r="B33" s="402" t="str">
        <f>+'Full Database (hide)'!B28</f>
        <v>N/A</v>
      </c>
      <c r="C33" s="422" t="str">
        <f>+'Full Database (hide)'!W28</f>
        <v>N/A</v>
      </c>
      <c r="D33" s="336" t="str">
        <f>'Full Database (hide)'!D28</f>
        <v>Hipoclorito de sodio</v>
      </c>
      <c r="E33" s="337">
        <f>'Full Database (hide)'!E28</f>
        <v>0.125</v>
      </c>
      <c r="F33" s="336" t="str">
        <f>'Full Database (hide)'!F28</f>
        <v>Ninguno</v>
      </c>
      <c r="G33" s="337" t="str">
        <f>'Full Database (hide)'!G28</f>
        <v>NA</v>
      </c>
      <c r="H33" s="338" t="str">
        <f>'Full Database (hide)'!H28</f>
        <v>Ninguno</v>
      </c>
      <c r="I33" s="337" t="str">
        <f>'Full Database (hide)'!I28</f>
        <v>NA</v>
      </c>
      <c r="J33" s="336" t="str">
        <f>'Full Database (hide)'!J28</f>
        <v>Ninguno</v>
      </c>
      <c r="K33" s="110" t="str">
        <f>'Full Database (hide)'!K28</f>
        <v>NA</v>
      </c>
      <c r="L33" s="53"/>
      <c r="M33" s="226"/>
    </row>
    <row r="34" spans="1:13" ht="57.6" x14ac:dyDescent="0.3">
      <c r="A34" s="331" t="str">
        <f>'Full Database (hide)'!A29</f>
        <v xml:space="preserve">Induclor </v>
      </c>
      <c r="B34" s="402" t="str">
        <f>+'Full Database (hide)'!B29</f>
        <v>•Incredipool Calcium Hypochlorite Granules
•Americhlor Calcium Hypochlorite Granules</v>
      </c>
      <c r="C34" s="422" t="str">
        <f>+'Full Database (hide)'!W29</f>
        <v>N/A</v>
      </c>
      <c r="D34" s="336" t="str">
        <f>'Full Database (hide)'!D29</f>
        <v>Hipoclorito de calcio</v>
      </c>
      <c r="E34" s="337">
        <f>'Full Database (hide)'!E29</f>
        <v>0.68</v>
      </c>
      <c r="F34" s="336" t="str">
        <f>'Full Database (hide)'!F29</f>
        <v>Ninguno</v>
      </c>
      <c r="G34" s="337" t="str">
        <f>'Full Database (hide)'!G29</f>
        <v>NA</v>
      </c>
      <c r="H34" s="338" t="str">
        <f>'Full Database (hide)'!H29</f>
        <v>Ninguno</v>
      </c>
      <c r="I34" s="337" t="str">
        <f>'Full Database (hide)'!I29</f>
        <v>NA</v>
      </c>
      <c r="J34" s="336" t="str">
        <f>'Full Database (hide)'!J29</f>
        <v>Ninguno</v>
      </c>
      <c r="K34" s="110" t="str">
        <f>'Full Database (hide)'!K29</f>
        <v>NA</v>
      </c>
      <c r="L34" s="53"/>
      <c r="M34" s="226"/>
    </row>
    <row r="35" spans="1:13" ht="129.6" x14ac:dyDescent="0.3">
      <c r="A35" s="331" t="str">
        <f>'Full Database (hide)'!A30</f>
        <v>Jet-Ag</v>
      </c>
      <c r="B35" s="402" t="str">
        <f>+'Full Database (hide)'!B30</f>
        <v>•Diamante 5.0
•Evocade
•Jet Fog
•Jet Water Irrigation
•Jet-Ag Post Harvest Storage 
•Jet-PH Potato Wash
•Jet-Ag 5
•Perafog
•Recurve 5.0</v>
      </c>
      <c r="C35" s="422" t="str">
        <f>+'Full Database (hide)'!W30</f>
        <v>N/A</v>
      </c>
      <c r="D35" s="336" t="str">
        <f>'Full Database (hide)'!D30</f>
        <v>PAA con peróxido de hidrógeno</v>
      </c>
      <c r="E35" s="337" t="str">
        <f>'Full Database (hide)'!E30</f>
        <v>4.9%
26.5%</v>
      </c>
      <c r="F35" s="336" t="str">
        <f>'Full Database (hide)'!F30</f>
        <v>Ninguno</v>
      </c>
      <c r="G35" s="337" t="str">
        <f>'Full Database (hide)'!G30</f>
        <v>NA</v>
      </c>
      <c r="H35" s="338" t="str">
        <f>'Full Database (hide)'!H30</f>
        <v>Ninguno</v>
      </c>
      <c r="I35" s="337" t="str">
        <f>'Full Database (hide)'!I30</f>
        <v>NA</v>
      </c>
      <c r="J35" s="336" t="str">
        <f>'Full Database (hide)'!J30</f>
        <v>Ninguno</v>
      </c>
      <c r="K35" s="110" t="str">
        <f>'Full Database (hide)'!K30</f>
        <v>NA</v>
      </c>
      <c r="L35" s="53"/>
      <c r="M35" s="226"/>
    </row>
    <row r="36" spans="1:13" ht="43.2" x14ac:dyDescent="0.3">
      <c r="A36" s="331" t="str">
        <f>'Full Database (hide)'!A31</f>
        <v>Jet-Ag 15%</v>
      </c>
      <c r="B36" s="402" t="str">
        <f>+'Full Database (hide)'!B31</f>
        <v>•Diamante 15.0
•Jet Ag 15
•Recurve 15.0</v>
      </c>
      <c r="C36" s="422" t="str">
        <f>+'Full Database (hide)'!W31</f>
        <v>N/A</v>
      </c>
      <c r="D36" s="336" t="str">
        <f>'Full Database (hide)'!D31</f>
        <v>PAA con peróxido de hidrógeno</v>
      </c>
      <c r="E36" s="337" t="str">
        <f>'Full Database (hide)'!E31</f>
        <v>15%
22.0%</v>
      </c>
      <c r="F36" s="336" t="str">
        <f>'Full Database (hide)'!F31</f>
        <v>Ninguno</v>
      </c>
      <c r="G36" s="337" t="str">
        <f>'Full Database (hide)'!G31</f>
        <v>NA</v>
      </c>
      <c r="H36" s="338" t="str">
        <f>'Full Database (hide)'!H31</f>
        <v>Ninguno</v>
      </c>
      <c r="I36" s="337" t="str">
        <f>'Full Database (hide)'!I31</f>
        <v>NA</v>
      </c>
      <c r="J36" s="336" t="str">
        <f>'Full Database (hide)'!J31</f>
        <v>Ninguno</v>
      </c>
      <c r="K36" s="110" t="str">
        <f>'Full Database (hide)'!K31</f>
        <v>NA</v>
      </c>
      <c r="L36" s="53"/>
      <c r="M36" s="226"/>
    </row>
    <row r="37" spans="1:13" ht="28.8" x14ac:dyDescent="0.3">
      <c r="A37" s="331" t="str">
        <f>'Full Database (hide)'!A32</f>
        <v>LFI Sanitizer</v>
      </c>
      <c r="B37" s="402" t="str">
        <f>+'Full Database (hide)'!B32</f>
        <v>•LFI</v>
      </c>
      <c r="C37" s="422" t="str">
        <f>+'Full Database (hide)'!W32</f>
        <v>N/A</v>
      </c>
      <c r="D37" s="336" t="str">
        <f>'Full Database (hide)'!D32</f>
        <v xml:space="preserve">
Yodo</v>
      </c>
      <c r="E37" s="337">
        <f>'Full Database (hide)'!E32</f>
        <v>1.6E-2</v>
      </c>
      <c r="F37" s="336" t="str">
        <f>'Full Database (hide)'!F32</f>
        <v>Ninguno</v>
      </c>
      <c r="G37" s="337" t="str">
        <f>'Full Database (hide)'!G32</f>
        <v>NA</v>
      </c>
      <c r="H37" s="338" t="str">
        <f>'Full Database (hide)'!H32</f>
        <v>Ninguno</v>
      </c>
      <c r="I37" s="337" t="str">
        <f>'Full Database (hide)'!I32</f>
        <v>NA</v>
      </c>
      <c r="J37" s="336" t="str">
        <f>'Full Database (hide)'!J32</f>
        <v>Ninguno</v>
      </c>
      <c r="K37" s="110" t="str">
        <f>'Full Database (hide)'!K32</f>
        <v>NA</v>
      </c>
      <c r="L37" s="53"/>
      <c r="M37" s="226"/>
    </row>
    <row r="38" spans="1:13" ht="28.8" x14ac:dyDescent="0.3">
      <c r="A38" s="331" t="str">
        <f>'Full Database (hide)'!A33</f>
        <v>Liquichlor 12.5% Solution</v>
      </c>
      <c r="B38" s="402" t="str">
        <f>+'Full Database (hide)'!B33</f>
        <v>•Supershock</v>
      </c>
      <c r="C38" s="422" t="str">
        <f>+'Full Database (hide)'!W33</f>
        <v>N/A</v>
      </c>
      <c r="D38" s="336" t="str">
        <f>'Full Database (hide)'!D33</f>
        <v>Hipoclorito de sodio</v>
      </c>
      <c r="E38" s="337">
        <f>'Full Database (hide)'!E33</f>
        <v>0.125</v>
      </c>
      <c r="F38" s="336" t="str">
        <f>'Full Database (hide)'!F33</f>
        <v>Ninguno</v>
      </c>
      <c r="G38" s="337" t="str">
        <f>'Full Database (hide)'!G33</f>
        <v>NA</v>
      </c>
      <c r="H38" s="338" t="str">
        <f>'Full Database (hide)'!H33</f>
        <v>Ninguno</v>
      </c>
      <c r="I38" s="337" t="str">
        <f>'Full Database (hide)'!I33</f>
        <v>NA</v>
      </c>
      <c r="J38" s="336" t="str">
        <f>'Full Database (hide)'!J33</f>
        <v>Ninguno</v>
      </c>
      <c r="K38" s="110" t="str">
        <f>'Full Database (hide)'!K33</f>
        <v>NA</v>
      </c>
      <c r="L38" s="53"/>
      <c r="M38" s="226"/>
    </row>
    <row r="39" spans="1:13" ht="72" x14ac:dyDescent="0.3">
      <c r="A39" s="331" t="str">
        <f>'Full Database (hide)'!A34</f>
        <v>Lonza Formulation S-21F</v>
      </c>
      <c r="B39" s="402" t="str">
        <f>+'Full Database (hide)'!B34</f>
        <v>•Simple Green D</v>
      </c>
      <c r="C39" s="422" t="str">
        <f>+'Full Database (hide)'!W34</f>
        <v>N/A</v>
      </c>
      <c r="D39" s="336" t="str">
        <f>'Full Database (hide)'!D34</f>
        <v>Ninguno</v>
      </c>
      <c r="E39" s="337" t="str">
        <f>'Full Database (hide)'!E34</f>
        <v>Ninguno</v>
      </c>
      <c r="F39" s="336" t="str">
        <f>'Full Database (hide)'!F34</f>
        <v>Ninguno</v>
      </c>
      <c r="G39" s="337" t="str">
        <f>'Full Database (hide)'!G34</f>
        <v>NA</v>
      </c>
      <c r="H39" s="338" t="str">
        <f>'Full Database (hide)'!H34</f>
        <v xml:space="preserve">Cloruro de n-alquil dimetil bencil amonio
(50% C14, 40% C12, 10% C16) </v>
      </c>
      <c r="I39" s="337">
        <f>'Full Database (hide)'!I34</f>
        <v>2.1999999999999999E-2</v>
      </c>
      <c r="J39" s="336" t="str">
        <f>'Full Database (hide)'!J34</f>
        <v>Ninguno</v>
      </c>
      <c r="K39" s="110" t="str">
        <f>'Full Database (hide)'!K34</f>
        <v>NA</v>
      </c>
      <c r="L39" s="53"/>
      <c r="M39" s="226"/>
    </row>
    <row r="40" spans="1:13" ht="43.2" x14ac:dyDescent="0.3">
      <c r="A40" s="331" t="str">
        <f>'Full Database (hide)'!A35</f>
        <v>Maguard 5626</v>
      </c>
      <c r="B40" s="402" t="str">
        <f>+'Full Database (hide)'!B35</f>
        <v xml:space="preserve">•PeroxySan X6
</v>
      </c>
      <c r="C40" s="422" t="str">
        <f>+'Full Database (hide)'!W35</f>
        <v>N/A</v>
      </c>
      <c r="D40" s="336" t="str">
        <f>'Full Database (hide)'!D35</f>
        <v>PAA con peróxido de hidrógeno</v>
      </c>
      <c r="E40" s="337" t="str">
        <f>'Full Database (hide)'!E35</f>
        <v>5.9% 
27.3%</v>
      </c>
      <c r="F40" s="336" t="str">
        <f>'Full Database (hide)'!F35</f>
        <v>Ninguno</v>
      </c>
      <c r="G40" s="337" t="str">
        <f>'Full Database (hide)'!G35</f>
        <v>NA</v>
      </c>
      <c r="H40" s="338" t="str">
        <f>'Full Database (hide)'!H35</f>
        <v>Ninguno</v>
      </c>
      <c r="I40" s="337" t="str">
        <f>'Full Database (hide)'!I35</f>
        <v>NA</v>
      </c>
      <c r="J40" s="336" t="str">
        <f>'Full Database (hide)'!J35</f>
        <v>Ninguno</v>
      </c>
      <c r="K40" s="110" t="str">
        <f>'Full Database (hide)'!K35</f>
        <v>NA</v>
      </c>
      <c r="L40" s="53"/>
      <c r="M40" s="226"/>
    </row>
    <row r="41" spans="1:13" ht="28.8" x14ac:dyDescent="0.3">
      <c r="A41" s="331" t="str">
        <f>'Full Database (hide)'!A36</f>
        <v>Olin Chlorine</v>
      </c>
      <c r="B41" s="402" t="str">
        <f>+'Full Database (hide)'!B36</f>
        <v>N/A</v>
      </c>
      <c r="C41" s="422" t="str">
        <f>+'Full Database (hide)'!W36</f>
        <v>N/A</v>
      </c>
      <c r="D41" s="336" t="str">
        <f>'Full Database (hide)'!D36</f>
        <v xml:space="preserve">
Cloro (gas)</v>
      </c>
      <c r="E41" s="337">
        <f>'Full Database (hide)'!E36</f>
        <v>0.995</v>
      </c>
      <c r="F41" s="336" t="str">
        <f>'Full Database (hide)'!F36</f>
        <v>Ninguno</v>
      </c>
      <c r="G41" s="337" t="str">
        <f>'Full Database (hide)'!G36</f>
        <v>NA</v>
      </c>
      <c r="H41" s="338" t="str">
        <f>'Full Database (hide)'!H36</f>
        <v>Ninguno</v>
      </c>
      <c r="I41" s="337" t="str">
        <f>'Full Database (hide)'!I36</f>
        <v>NA</v>
      </c>
      <c r="J41" s="336" t="str">
        <f>'Full Database (hide)'!J36</f>
        <v>Ninguno</v>
      </c>
      <c r="K41" s="110" t="str">
        <f>'Full Database (hide)'!K36</f>
        <v>NA</v>
      </c>
      <c r="L41" s="53"/>
      <c r="M41" s="226"/>
    </row>
    <row r="42" spans="1:13" ht="43.2" x14ac:dyDescent="0.3">
      <c r="A42" s="331" t="str">
        <f>'Full Database (hide)'!A37</f>
        <v>Oxine</v>
      </c>
      <c r="B42" s="402" t="str">
        <f>+'Full Database (hide)'!B37</f>
        <v>•Respicide GP Disinfecting Solution
•Biovex</v>
      </c>
      <c r="C42" s="422" t="str">
        <f>+'Full Database (hide)'!W37</f>
        <v>N/A</v>
      </c>
      <c r="D42" s="336" t="str">
        <f>'Full Database (hide)'!D37</f>
        <v>Dioxido de cloro</v>
      </c>
      <c r="E42" s="337">
        <f>'Full Database (hide)'!E37</f>
        <v>0.02</v>
      </c>
      <c r="F42" s="336" t="str">
        <f>'Full Database (hide)'!F37</f>
        <v>Ninguno</v>
      </c>
      <c r="G42" s="337" t="str">
        <f>'Full Database (hide)'!G37</f>
        <v>NA</v>
      </c>
      <c r="H42" s="338" t="str">
        <f>'Full Database (hide)'!H37</f>
        <v>Ninguno</v>
      </c>
      <c r="I42" s="337" t="str">
        <f>'Full Database (hide)'!I37</f>
        <v>NA</v>
      </c>
      <c r="J42" s="336" t="str">
        <f>'Full Database (hide)'!J37</f>
        <v>Ninguno</v>
      </c>
      <c r="K42" s="110" t="str">
        <f>'Full Database (hide)'!K37</f>
        <v>NA</v>
      </c>
      <c r="L42" s="53"/>
      <c r="M42" s="226"/>
    </row>
    <row r="43" spans="1:13" ht="129.6" x14ac:dyDescent="0.3">
      <c r="A43" s="331" t="str">
        <f>'Full Database (hide)'!A38</f>
        <v>Oxonia Active</v>
      </c>
      <c r="B43" s="402" t="str">
        <f>+'Full Database (hide)'!B38</f>
        <v>•A &amp; L Laboratories Deptil PA5
•Aspen Dairy SOlutions Peracid V
•Cosa Oxonia Active
•Deptil PA5
•Klenz Active
•Oxonia Active LS
•Oxy-Sept 333
•Peracid V
•Perasan B</v>
      </c>
      <c r="C43" s="422" t="str">
        <f>+'Full Database (hide)'!W38</f>
        <v>N/A</v>
      </c>
      <c r="D43" s="336" t="str">
        <f>'Full Database (hide)'!D38</f>
        <v>PAA con peróxido de hidrógeno</v>
      </c>
      <c r="E43" s="337" t="str">
        <f>'Full Database (hide)'!E38</f>
        <v>27.5%
5.8%</v>
      </c>
      <c r="F43" s="336" t="str">
        <f>'Full Database (hide)'!F38</f>
        <v>Ninguno</v>
      </c>
      <c r="G43" s="337" t="str">
        <f>'Full Database (hide)'!G38</f>
        <v>NA</v>
      </c>
      <c r="H43" s="338" t="str">
        <f>'Full Database (hide)'!H38</f>
        <v>Ninguno</v>
      </c>
      <c r="I43" s="337" t="str">
        <f>'Full Database (hide)'!I38</f>
        <v>NA</v>
      </c>
      <c r="J43" s="336" t="str">
        <f>'Full Database (hide)'!J38</f>
        <v>Ninguno</v>
      </c>
      <c r="K43" s="110" t="str">
        <f>'Full Database (hide)'!K38</f>
        <v>NA</v>
      </c>
      <c r="L43" s="53"/>
      <c r="M43" s="226"/>
    </row>
    <row r="44" spans="1:13" ht="28.8" x14ac:dyDescent="0.3">
      <c r="A44" s="331" t="str">
        <f>'Full Database (hide)'!A39</f>
        <v>Pac-chlor 12.5%</v>
      </c>
      <c r="B44" s="402" t="str">
        <f>+'Full Database (hide)'!B39</f>
        <v>N/A</v>
      </c>
      <c r="C44" s="422" t="str">
        <f>+'Full Database (hide)'!W39</f>
        <v>N/A</v>
      </c>
      <c r="D44" s="336" t="str">
        <f>'Full Database (hide)'!D39</f>
        <v>Hipoclorito de sodio</v>
      </c>
      <c r="E44" s="337">
        <f>'Full Database (hide)'!E39</f>
        <v>0.125</v>
      </c>
      <c r="F44" s="336" t="str">
        <f>'Full Database (hide)'!F39</f>
        <v>Ninguno</v>
      </c>
      <c r="G44" s="337" t="str">
        <f>'Full Database (hide)'!G39</f>
        <v>NA</v>
      </c>
      <c r="H44" s="338" t="str">
        <f>'Full Database (hide)'!H39</f>
        <v>Ninguno</v>
      </c>
      <c r="I44" s="337" t="str">
        <f>'Full Database (hide)'!I39</f>
        <v>NA</v>
      </c>
      <c r="J44" s="336" t="str">
        <f>'Full Database (hide)'!J39</f>
        <v>Ninguno</v>
      </c>
      <c r="K44" s="110" t="str">
        <f>'Full Database (hide)'!K39</f>
        <v>NA</v>
      </c>
      <c r="L44" s="53"/>
      <c r="M44" s="226"/>
    </row>
    <row r="45" spans="1:13" ht="43.2" x14ac:dyDescent="0.3">
      <c r="A45" s="331" t="str">
        <f>'Full Database (hide)'!A40</f>
        <v>Peraclean 15</v>
      </c>
      <c r="B45" s="402" t="str">
        <f>+'Full Database (hide)'!B40</f>
        <v>•Jet-Oxide 15
•Peraclean 15% (Peroxyacetic acid solution)</v>
      </c>
      <c r="C45" s="422" t="str">
        <f>+'Full Database (hide)'!W40</f>
        <v>N/A</v>
      </c>
      <c r="D45" s="336" t="str">
        <f>'Full Database (hide)'!D40</f>
        <v>PAA con peróxido de hidrógeno</v>
      </c>
      <c r="E45" s="337" t="str">
        <f>'Full Database (hide)'!E40</f>
        <v>15.0% 
22.0%</v>
      </c>
      <c r="F45" s="336" t="str">
        <f>'Full Database (hide)'!F40</f>
        <v>Ninguno</v>
      </c>
      <c r="G45" s="337" t="str">
        <f>'Full Database (hide)'!G40</f>
        <v>NA</v>
      </c>
      <c r="H45" s="338" t="str">
        <f>'Full Database (hide)'!H40</f>
        <v>Ninguno</v>
      </c>
      <c r="I45" s="337" t="str">
        <f>'Full Database (hide)'!I40</f>
        <v>NA</v>
      </c>
      <c r="J45" s="336" t="str">
        <f>'Full Database (hide)'!J40</f>
        <v>Ninguno</v>
      </c>
      <c r="K45" s="110" t="str">
        <f>'Full Database (hide)'!K40</f>
        <v>NA</v>
      </c>
      <c r="L45" s="53"/>
      <c r="M45" s="226"/>
    </row>
    <row r="46" spans="1:13" ht="43.2" x14ac:dyDescent="0.3">
      <c r="A46" s="331" t="str">
        <f>'Full Database (hide)'!A41</f>
        <v>Peraclean 5</v>
      </c>
      <c r="B46" s="402" t="str">
        <f>+'Full Database (hide)'!B41</f>
        <v>•Jet-Oxide</v>
      </c>
      <c r="C46" s="422" t="str">
        <f>+'Full Database (hide)'!W41</f>
        <v>N/A</v>
      </c>
      <c r="D46" s="336" t="str">
        <f>'Full Database (hide)'!D41</f>
        <v>PAA con peróxido de hidrógeno</v>
      </c>
      <c r="E46" s="337" t="str">
        <f>'Full Database (hide)'!E41</f>
        <v>4.9% 
26.5%</v>
      </c>
      <c r="F46" s="336" t="str">
        <f>'Full Database (hide)'!F41</f>
        <v>Ninguno</v>
      </c>
      <c r="G46" s="337" t="str">
        <f>'Full Database (hide)'!G41</f>
        <v>NA</v>
      </c>
      <c r="H46" s="338" t="str">
        <f>'Full Database (hide)'!H41</f>
        <v>Ninguno</v>
      </c>
      <c r="I46" s="337" t="str">
        <f>'Full Database (hide)'!I41</f>
        <v>NA</v>
      </c>
      <c r="J46" s="336" t="str">
        <f>'Full Database (hide)'!J41</f>
        <v>Ninguno</v>
      </c>
      <c r="K46" s="110" t="str">
        <f>'Full Database (hide)'!K41</f>
        <v>NA</v>
      </c>
      <c r="L46" s="53"/>
      <c r="M46" s="226"/>
    </row>
    <row r="47" spans="1:13" ht="57.6" x14ac:dyDescent="0.3">
      <c r="A47" s="331" t="str">
        <f>'Full Database (hide)'!A42</f>
        <v>Perasan A (Sublabel A)</v>
      </c>
      <c r="B47" s="402" t="str">
        <f>+'Full Database (hide)'!B42</f>
        <v>•Peragreen 5.6%
•Bioside HS 5%
•Doom
•Oxysan</v>
      </c>
      <c r="C47" s="422" t="str">
        <f>+'Full Database (hide)'!W42</f>
        <v>Etiqueta secundaria A: Instrucciones generales de uso (Perasan A)</v>
      </c>
      <c r="D47" s="336" t="str">
        <f>'Full Database (hide)'!D42</f>
        <v>PAA con peróxido de hidrógeno</v>
      </c>
      <c r="E47" s="337" t="str">
        <f>'Full Database (hide)'!E42</f>
        <v>5.6% 
26.5%</v>
      </c>
      <c r="F47" s="336" t="str">
        <f>'Full Database (hide)'!F42</f>
        <v>Ninguno</v>
      </c>
      <c r="G47" s="337" t="str">
        <f>'Full Database (hide)'!G42</f>
        <v>NA</v>
      </c>
      <c r="H47" s="338" t="str">
        <f>'Full Database (hide)'!H42</f>
        <v>Ninguno</v>
      </c>
      <c r="I47" s="337" t="str">
        <f>'Full Database (hide)'!I42</f>
        <v>NA</v>
      </c>
      <c r="J47" s="336" t="str">
        <f>'Full Database (hide)'!J42</f>
        <v>Ninguno</v>
      </c>
      <c r="K47" s="110" t="str">
        <f>'Full Database (hide)'!K42</f>
        <v>NA</v>
      </c>
      <c r="L47" s="53"/>
      <c r="M47" s="226"/>
    </row>
    <row r="48" spans="1:13" ht="57.6" x14ac:dyDescent="0.3">
      <c r="A48" s="331" t="str">
        <f>'Full Database (hide)'!A43</f>
        <v>Perasan A (Sublabel B)</v>
      </c>
      <c r="B48" s="402" t="str">
        <f>+'Full Database (hide)'!B43</f>
        <v>•Peragreen 5.6%
•Bioside HS 5%
•Doom
•Oxysan</v>
      </c>
      <c r="C48" s="422" t="str">
        <f>+'Full Database (hide)'!W43</f>
        <v>Etiqueta secundaria B: Usos agrícolas (Peragreen 5.6)</v>
      </c>
      <c r="D48" s="336" t="str">
        <f>'Full Database (hide)'!D43</f>
        <v>PAA con peróxido de hidrógeno</v>
      </c>
      <c r="E48" s="337" t="str">
        <f>'Full Database (hide)'!E43</f>
        <v>5.6% 
26.5%</v>
      </c>
      <c r="F48" s="336" t="str">
        <f>'Full Database (hide)'!F43</f>
        <v>Ninguno</v>
      </c>
      <c r="G48" s="337" t="str">
        <f>'Full Database (hide)'!G43</f>
        <v>NA</v>
      </c>
      <c r="H48" s="338" t="str">
        <f>'Full Database (hide)'!H43</f>
        <v>Ninguno</v>
      </c>
      <c r="I48" s="337" t="str">
        <f>'Full Database (hide)'!I43</f>
        <v>NA</v>
      </c>
      <c r="J48" s="336" t="str">
        <f>'Full Database (hide)'!J43</f>
        <v>Ninguno</v>
      </c>
      <c r="K48" s="110" t="str">
        <f>'Full Database (hide)'!K43</f>
        <v>NA</v>
      </c>
      <c r="L48" s="53"/>
      <c r="M48" s="226"/>
    </row>
    <row r="49" spans="1:13" ht="43.2" x14ac:dyDescent="0.3">
      <c r="A49" s="331" t="str">
        <f>'Full Database (hide)'!A44</f>
        <v>Perasan C-5</v>
      </c>
      <c r="B49" s="402" t="str">
        <f>+'Full Database (hide)'!B44</f>
        <v>N/A</v>
      </c>
      <c r="C49" s="422" t="str">
        <f>+'Full Database (hide)'!W44</f>
        <v>N/A</v>
      </c>
      <c r="D49" s="336" t="str">
        <f>'Full Database (hide)'!D44</f>
        <v>PAA con peróxido de hidrógeno</v>
      </c>
      <c r="E49" s="337" t="str">
        <f>'Full Database (hide)'!E44</f>
        <v>5.0% 
22.4%</v>
      </c>
      <c r="F49" s="336" t="str">
        <f>'Full Database (hide)'!F44</f>
        <v>Ninguno</v>
      </c>
      <c r="G49" s="337" t="str">
        <f>'Full Database (hide)'!G44</f>
        <v>NA</v>
      </c>
      <c r="H49" s="338" t="str">
        <f>'Full Database (hide)'!H44</f>
        <v>Ninguno</v>
      </c>
      <c r="I49" s="337" t="str">
        <f>'Full Database (hide)'!I44</f>
        <v>NA</v>
      </c>
      <c r="J49" s="336" t="str">
        <f>'Full Database (hide)'!J44</f>
        <v>Ninguno</v>
      </c>
      <c r="K49" s="110" t="str">
        <f>'Full Database (hide)'!K44</f>
        <v>NA</v>
      </c>
      <c r="L49" s="53"/>
      <c r="M49" s="226"/>
    </row>
    <row r="50" spans="1:13" ht="43.2" x14ac:dyDescent="0.3">
      <c r="A50" s="331" t="str">
        <f>'Full Database (hide)'!A45</f>
        <v>Perasan OG (Sublabel A)</v>
      </c>
      <c r="B50" s="402" t="str">
        <f>+'Full Database (hide)'!B45</f>
        <v>•Peragreeen 22 ww
•Peragreen 22</v>
      </c>
      <c r="C50" s="422" t="str">
        <f>+'Full Database (hide)'!W45</f>
        <v>Etiqueta secundaria A: Instrucciones generales de uso (Perasan OG)</v>
      </c>
      <c r="D50" s="336" t="str">
        <f>'Full Database (hide)'!D45</f>
        <v>PAA con peróxido de hidrógeno</v>
      </c>
      <c r="E50" s="337" t="str">
        <f>'Full Database (hide)'!E45</f>
        <v>21.5% 
5.0%</v>
      </c>
      <c r="F50" s="336" t="str">
        <f>'Full Database (hide)'!F45</f>
        <v>Ninguno</v>
      </c>
      <c r="G50" s="337" t="str">
        <f>'Full Database (hide)'!G45</f>
        <v>NA</v>
      </c>
      <c r="H50" s="338" t="str">
        <f>'Full Database (hide)'!H45</f>
        <v>Ninguno</v>
      </c>
      <c r="I50" s="337" t="str">
        <f>'Full Database (hide)'!I45</f>
        <v>NA</v>
      </c>
      <c r="J50" s="336" t="str">
        <f>'Full Database (hide)'!J45</f>
        <v>Ninguno</v>
      </c>
      <c r="K50" s="110" t="str">
        <f>'Full Database (hide)'!K45</f>
        <v>NA</v>
      </c>
      <c r="L50" s="53"/>
      <c r="M50" s="226"/>
    </row>
    <row r="51" spans="1:13" ht="43.2" x14ac:dyDescent="0.3">
      <c r="A51" s="331" t="str">
        <f>'Full Database (hide)'!A46</f>
        <v>Perasan OG (Sublabel B)</v>
      </c>
      <c r="B51" s="402" t="str">
        <f>+'Full Database (hide)'!B46</f>
        <v>•Peragreeen 22 ww
•Peragreen 22</v>
      </c>
      <c r="C51" s="422" t="str">
        <f>+'Full Database (hide)'!W46</f>
        <v>Etiqueta secundaria B: Usos agrícolas (Perasan OG)</v>
      </c>
      <c r="D51" s="336" t="str">
        <f>'Full Database (hide)'!D46</f>
        <v>PAA con peróxido de hidrógeno</v>
      </c>
      <c r="E51" s="337" t="str">
        <f>'Full Database (hide)'!E46</f>
        <v>21.5% 
5.0%</v>
      </c>
      <c r="F51" s="336" t="str">
        <f>'Full Database (hide)'!F46</f>
        <v>Ninguno</v>
      </c>
      <c r="G51" s="337" t="str">
        <f>'Full Database (hide)'!G46</f>
        <v>NA</v>
      </c>
      <c r="H51" s="338" t="str">
        <f>'Full Database (hide)'!H46</f>
        <v>Ninguno</v>
      </c>
      <c r="I51" s="337" t="str">
        <f>'Full Database (hide)'!I46</f>
        <v>NA</v>
      </c>
      <c r="J51" s="336" t="str">
        <f>'Full Database (hide)'!J46</f>
        <v>Ninguno</v>
      </c>
      <c r="K51" s="110" t="str">
        <f>'Full Database (hide)'!K46</f>
        <v>NA</v>
      </c>
      <c r="L51" s="53"/>
      <c r="M51" s="226"/>
    </row>
    <row r="52" spans="1:13" ht="43.2" x14ac:dyDescent="0.3">
      <c r="A52" s="331" t="str">
        <f>'Full Database (hide)'!A47</f>
        <v>PerOx Extreme</v>
      </c>
      <c r="B52" s="402" t="str">
        <f>+'Full Database (hide)'!B47</f>
        <v>•Per-Ox F&amp;V</v>
      </c>
      <c r="C52" s="422" t="str">
        <f>+'Full Database (hide)'!W47</f>
        <v>N/A</v>
      </c>
      <c r="D52" s="336" t="str">
        <f>'Full Database (hide)'!D47</f>
        <v>PAA con peróxido de hidrógeno</v>
      </c>
      <c r="E52" s="337" t="str">
        <f>'Full Database (hide)'!E47</f>
        <v>15.0% 
10.0%</v>
      </c>
      <c r="F52" s="336" t="str">
        <f>'Full Database (hide)'!F47</f>
        <v>Ninguno</v>
      </c>
      <c r="G52" s="337" t="str">
        <f>'Full Database (hide)'!G47</f>
        <v>NA</v>
      </c>
      <c r="H52" s="338" t="str">
        <f>'Full Database (hide)'!H47</f>
        <v>Ninguno</v>
      </c>
      <c r="I52" s="337" t="str">
        <f>'Full Database (hide)'!I47</f>
        <v>NA</v>
      </c>
      <c r="J52" s="336" t="str">
        <f>'Full Database (hide)'!J47</f>
        <v>Ninguno</v>
      </c>
      <c r="K52" s="110" t="str">
        <f>'Full Database (hide)'!K47</f>
        <v>NA</v>
      </c>
      <c r="L52" s="53"/>
      <c r="M52" s="226"/>
    </row>
    <row r="53" spans="1:13" ht="43.2" x14ac:dyDescent="0.3">
      <c r="A53" s="331" t="str">
        <f>'Full Database (hide)'!A48</f>
        <v>PPG 70 CAL Hypo Granules</v>
      </c>
      <c r="B53" s="402" t="str">
        <f>+'Full Database (hide)'!B48</f>
        <v>•Zappit 73
•Induclor 70
•Incredipool 73</v>
      </c>
      <c r="C53" s="422" t="str">
        <f>+'Full Database (hide)'!W48</f>
        <v>N/A</v>
      </c>
      <c r="D53" s="336" t="str">
        <f>'Full Database (hide)'!D48</f>
        <v>Hipoclorito de calcio</v>
      </c>
      <c r="E53" s="337">
        <f>'Full Database (hide)'!E48</f>
        <v>0.73</v>
      </c>
      <c r="F53" s="336" t="str">
        <f>'Full Database (hide)'!F48</f>
        <v>Ninguno</v>
      </c>
      <c r="G53" s="337" t="str">
        <f>'Full Database (hide)'!G48</f>
        <v>NA</v>
      </c>
      <c r="H53" s="338" t="str">
        <f>'Full Database (hide)'!H48</f>
        <v>Ninguno</v>
      </c>
      <c r="I53" s="337" t="str">
        <f>'Full Database (hide)'!I48</f>
        <v>NA</v>
      </c>
      <c r="J53" s="336" t="str">
        <f>'Full Database (hide)'!J48</f>
        <v>Ninguno</v>
      </c>
      <c r="K53" s="110" t="str">
        <f>'Full Database (hide)'!K48</f>
        <v>NA</v>
      </c>
      <c r="L53" s="53"/>
      <c r="M53" s="226"/>
    </row>
    <row r="54" spans="1:13" ht="28.8" x14ac:dyDescent="0.3">
      <c r="A54" s="331" t="str">
        <f>'Full Database (hide)'!A49</f>
        <v>PPG Calcium Hypochlorite Tablets</v>
      </c>
      <c r="B54" s="402" t="str">
        <f>+'Full Database (hide)'!B49</f>
        <v>•Accutab</v>
      </c>
      <c r="C54" s="422" t="str">
        <f>+'Full Database (hide)'!W49</f>
        <v>N/A</v>
      </c>
      <c r="D54" s="336" t="str">
        <f>'Full Database (hide)'!D49</f>
        <v>Hipoclorito de calcio</v>
      </c>
      <c r="E54" s="337">
        <f>'Full Database (hide)'!E49</f>
        <v>0.68</v>
      </c>
      <c r="F54" s="336" t="str">
        <f>'Full Database (hide)'!F49</f>
        <v>Ninguno</v>
      </c>
      <c r="G54" s="337" t="str">
        <f>'Full Database (hide)'!G49</f>
        <v>NA</v>
      </c>
      <c r="H54" s="338" t="str">
        <f>'Full Database (hide)'!H49</f>
        <v>Ninguno</v>
      </c>
      <c r="I54" s="337" t="str">
        <f>'Full Database (hide)'!I49</f>
        <v>NA</v>
      </c>
      <c r="J54" s="336" t="str">
        <f>'Full Database (hide)'!J49</f>
        <v>Ninguno</v>
      </c>
      <c r="K54" s="110" t="str">
        <f>'Full Database (hide)'!K49</f>
        <v>NA</v>
      </c>
      <c r="L54" s="53"/>
      <c r="M54" s="226"/>
    </row>
    <row r="55" spans="1:13" ht="43.2" x14ac:dyDescent="0.3">
      <c r="A55" s="331" t="str">
        <f>'Full Database (hide)'!A50</f>
        <v xml:space="preserve">Pro-san L </v>
      </c>
      <c r="B55" s="402" t="str">
        <f>+'Full Database (hide)'!B50</f>
        <v>N/A</v>
      </c>
      <c r="C55" s="422" t="str">
        <f>+'Full Database (hide)'!W50</f>
        <v>N/A</v>
      </c>
      <c r="D55" s="336" t="str">
        <f>'Full Database (hide)'!D50</f>
        <v>Ninguno</v>
      </c>
      <c r="E55" s="337" t="str">
        <f>'Full Database (hide)'!E50</f>
        <v>Ninguno</v>
      </c>
      <c r="F55" s="336" t="str">
        <f>'Full Database (hide)'!F50</f>
        <v xml:space="preserve">Ácido cítrico </v>
      </c>
      <c r="G55" s="337">
        <f>'Full Database (hide)'!G50</f>
        <v>6.6E-3</v>
      </c>
      <c r="H55" s="338" t="str">
        <f>'Full Database (hide)'!H50</f>
        <v>Dodecilbencenosulfonato de sodio</v>
      </c>
      <c r="I55" s="337">
        <f>'Full Database (hide)'!I50</f>
        <v>3.6000000000000002E-4</v>
      </c>
      <c r="J55" s="336" t="str">
        <f>'Full Database (hide)'!J50</f>
        <v>Ninguno</v>
      </c>
      <c r="K55" s="110" t="str">
        <f>'Full Database (hide)'!K50</f>
        <v>NA</v>
      </c>
      <c r="L55" s="53"/>
      <c r="M55" s="226"/>
    </row>
    <row r="56" spans="1:13" ht="43.2" x14ac:dyDescent="0.3">
      <c r="A56" s="331" t="str">
        <f>'Full Database (hide)'!A51</f>
        <v>Proxitane 15:23</v>
      </c>
      <c r="B56" s="402" t="str">
        <f>+'Full Database (hide)'!B51</f>
        <v>•Proxitane WW-16</v>
      </c>
      <c r="C56" s="422" t="str">
        <f>+'Full Database (hide)'!W51</f>
        <v>N/A</v>
      </c>
      <c r="D56" s="336" t="str">
        <f>'Full Database (hide)'!D51</f>
        <v>PAA con peróxido de hidrógeno</v>
      </c>
      <c r="E56" s="337" t="str">
        <f>'Full Database (hide)'!E51</f>
        <v>15.0%
23.0%</v>
      </c>
      <c r="F56" s="336" t="str">
        <f>'Full Database (hide)'!F51</f>
        <v>Ninguno</v>
      </c>
      <c r="G56" s="337" t="str">
        <f>'Full Database (hide)'!G51</f>
        <v>NA</v>
      </c>
      <c r="H56" s="338" t="str">
        <f>'Full Database (hide)'!H51</f>
        <v>Ninguno</v>
      </c>
      <c r="I56" s="337" t="str">
        <f>'Full Database (hide)'!I51</f>
        <v>NA</v>
      </c>
      <c r="J56" s="336" t="str">
        <f>'Full Database (hide)'!J51</f>
        <v>Ninguno</v>
      </c>
      <c r="K56" s="110" t="str">
        <f>'Full Database (hide)'!K51</f>
        <v>NA</v>
      </c>
      <c r="L56" s="53"/>
      <c r="M56" s="226"/>
    </row>
    <row r="57" spans="1:13" ht="72" x14ac:dyDescent="0.3">
      <c r="A57" s="331" t="str">
        <f>'Full Database (hide)'!A52</f>
        <v>Proxitane EQ Liquid Sanitizer</v>
      </c>
      <c r="B57" s="402" t="str">
        <f>+'Full Database (hide)'!B52</f>
        <v>•Proxitane EQ
•Proxitane EQ Liquid Sanitizer &amp; Disinfectant
•Proxitane EQ Liquid Sanitizer and Disinfectant</v>
      </c>
      <c r="C57" s="422" t="str">
        <f>+'Full Database (hide)'!W52</f>
        <v>N/A</v>
      </c>
      <c r="D57" s="336" t="str">
        <f>'Full Database (hide)'!D52</f>
        <v>PAA con peróxido de hidrógeno</v>
      </c>
      <c r="E57" s="337" t="str">
        <f>'Full Database (hide)'!E52</f>
        <v>5.3%
23.0%</v>
      </c>
      <c r="F57" s="336" t="str">
        <f>'Full Database (hide)'!F52</f>
        <v>Ninguno</v>
      </c>
      <c r="G57" s="337" t="str">
        <f>'Full Database (hide)'!G52</f>
        <v>NA</v>
      </c>
      <c r="H57" s="338" t="str">
        <f>'Full Database (hide)'!H52</f>
        <v>Ninguno</v>
      </c>
      <c r="I57" s="337" t="str">
        <f>'Full Database (hide)'!I52</f>
        <v>NA</v>
      </c>
      <c r="J57" s="336" t="str">
        <f>'Full Database (hide)'!J52</f>
        <v>Ninguno</v>
      </c>
      <c r="K57" s="110" t="str">
        <f>'Full Database (hide)'!K52</f>
        <v>NA</v>
      </c>
      <c r="L57" s="53"/>
      <c r="M57" s="226"/>
    </row>
    <row r="58" spans="1:13" ht="43.2" x14ac:dyDescent="0.3">
      <c r="A58" s="331" t="str">
        <f>'Full Database (hide)'!A53</f>
        <v>Proxitane WW-12</v>
      </c>
      <c r="B58" s="402" t="str">
        <f>+'Full Database (hide)'!B53</f>
        <v>N/A</v>
      </c>
      <c r="C58" s="422" t="str">
        <f>+'Full Database (hide)'!W53</f>
        <v>N/A</v>
      </c>
      <c r="D58" s="336" t="str">
        <f>'Full Database (hide)'!D53</f>
        <v>PAA con peróxido de hidrógeno</v>
      </c>
      <c r="E58" s="337" t="str">
        <f>'Full Database (hide)'!E53</f>
        <v>12.0%
18.5%</v>
      </c>
      <c r="F58" s="336" t="str">
        <f>'Full Database (hide)'!F53</f>
        <v>Ninguno</v>
      </c>
      <c r="G58" s="337" t="str">
        <f>'Full Database (hide)'!G53</f>
        <v>NA</v>
      </c>
      <c r="H58" s="338" t="str">
        <f>'Full Database (hide)'!H53</f>
        <v>Ninguno</v>
      </c>
      <c r="I58" s="337" t="str">
        <f>'Full Database (hide)'!I53</f>
        <v>NA</v>
      </c>
      <c r="J58" s="336" t="str">
        <f>'Full Database (hide)'!J53</f>
        <v>Ninguno</v>
      </c>
      <c r="K58" s="110" t="str">
        <f>'Full Database (hide)'!K53</f>
        <v>NA</v>
      </c>
      <c r="L58" s="53"/>
      <c r="M58" s="226"/>
    </row>
    <row r="59" spans="1:13" ht="172.8" x14ac:dyDescent="0.3">
      <c r="A59" s="331" t="str">
        <f>'Full Database (hide)'!A54</f>
        <v>Puma</v>
      </c>
      <c r="B59" s="402" t="str">
        <f>+'Full Database (hide)'!B54</f>
        <v>•Concentrated Clorox Germicidal Bleach1
•Clorox Germicidal Bleach2
•Clorox Regular-Bleach1
•Clorox Multi-Purpose Bleach1
•Concentrated Clorox Multi-purpose Bleach1
•Clorox Disinfecting Bleach1
•Concentrated Clorox Disinfecting Bleach1
•Concentrated Clorox Regular-Bleach</v>
      </c>
      <c r="C59" s="422" t="str">
        <f>+'Full Database (hide)'!W54</f>
        <v>N/A</v>
      </c>
      <c r="D59" s="336" t="str">
        <f>'Full Database (hide)'!D54</f>
        <v>Hipoclorito de sodio</v>
      </c>
      <c r="E59" s="337">
        <f>'Full Database (hide)'!E54</f>
        <v>8.2500000000000004E-2</v>
      </c>
      <c r="F59" s="336" t="str">
        <f>'Full Database (hide)'!F54</f>
        <v>Ninguno</v>
      </c>
      <c r="G59" s="337" t="str">
        <f>'Full Database (hide)'!G54</f>
        <v>NA</v>
      </c>
      <c r="H59" s="338" t="str">
        <f>'Full Database (hide)'!H54</f>
        <v>Ninguno</v>
      </c>
      <c r="I59" s="337" t="str">
        <f>'Full Database (hide)'!I54</f>
        <v>NA</v>
      </c>
      <c r="J59" s="336" t="str">
        <f>'Full Database (hide)'!J54</f>
        <v>Ninguno</v>
      </c>
      <c r="K59" s="110" t="str">
        <f>'Full Database (hide)'!K54</f>
        <v>NA</v>
      </c>
      <c r="L59" s="53"/>
      <c r="M59" s="226"/>
    </row>
    <row r="60" spans="1:13" ht="144" x14ac:dyDescent="0.3">
      <c r="A60" s="331" t="str">
        <f>'Full Database (hide)'!A55</f>
        <v>Pure Bright Germicidal Ultra Bleach</v>
      </c>
      <c r="B60" s="402" t="str">
        <f>+'Full Database (hide)'!B55</f>
        <v>•Hi-Lex Ultra Bleach
•Red Max Germicidal Bleach
•Germicidal Bleach
•Bleach Regular
•Pure Power Regular Bleach
•Top Job Bleach
•Hi-Lex Bleach Regular Scent
•Boardwalk Germicidal Ultra Bleach
•HDX Germicidal Bleach 1</v>
      </c>
      <c r="C60" s="422" t="str">
        <f>+'Full Database (hide)'!W55</f>
        <v>N/A</v>
      </c>
      <c r="D60" s="336" t="str">
        <f>'Full Database (hide)'!D55</f>
        <v>Hipoclorito de sodio</v>
      </c>
      <c r="E60" s="337">
        <f>'Full Database (hide)'!E55</f>
        <v>0.06</v>
      </c>
      <c r="F60" s="336" t="str">
        <f>'Full Database (hide)'!F55</f>
        <v>Ninguno</v>
      </c>
      <c r="G60" s="337" t="str">
        <f>'Full Database (hide)'!G55</f>
        <v>NA</v>
      </c>
      <c r="H60" s="338" t="str">
        <f>'Full Database (hide)'!H55</f>
        <v>Ninguno</v>
      </c>
      <c r="I60" s="337" t="str">
        <f>'Full Database (hide)'!I55</f>
        <v>NA</v>
      </c>
      <c r="J60" s="336" t="str">
        <f>'Full Database (hide)'!J55</f>
        <v>Ninguno</v>
      </c>
      <c r="K60" s="110" t="str">
        <f>'Full Database (hide)'!K55</f>
        <v>NA</v>
      </c>
      <c r="L60" s="53"/>
      <c r="M60" s="226"/>
    </row>
    <row r="61" spans="1:13" ht="57.6" x14ac:dyDescent="0.3">
      <c r="A61" s="331" t="str">
        <f>'Full Database (hide)'!A56</f>
        <v>Re-Ox</v>
      </c>
      <c r="B61" s="402" t="str">
        <f>+'Full Database (hide)'!B56</f>
        <v>•Re-Ox Deposit Control Disinfectant
•Clearitas 350
•Clearitas 450</v>
      </c>
      <c r="C61" s="422" t="str">
        <f>+'Full Database (hide)'!W56</f>
        <v>N/A</v>
      </c>
      <c r="D61" s="336" t="str">
        <f>'Full Database (hide)'!D56</f>
        <v>Hipoclorito de sodio</v>
      </c>
      <c r="E61" s="337">
        <f>'Full Database (hide)'!E56</f>
        <v>5.0000000000000001E-4</v>
      </c>
      <c r="F61" s="336" t="str">
        <f>'Full Database (hide)'!F56</f>
        <v>Ninguno</v>
      </c>
      <c r="G61" s="337" t="str">
        <f>'Full Database (hide)'!G56</f>
        <v>NA</v>
      </c>
      <c r="H61" s="338" t="str">
        <f>'Full Database (hide)'!H56</f>
        <v>Ninguno</v>
      </c>
      <c r="I61" s="337" t="str">
        <f>'Full Database (hide)'!I56</f>
        <v>NA</v>
      </c>
      <c r="J61" s="336" t="str">
        <f>'Full Database (hide)'!J56</f>
        <v>Ninguno</v>
      </c>
      <c r="K61" s="110" t="str">
        <f>'Full Database (hide)'!K56</f>
        <v>NA</v>
      </c>
      <c r="L61" s="53"/>
      <c r="M61" s="226"/>
    </row>
    <row r="62" spans="1:13" ht="43.2" x14ac:dyDescent="0.3">
      <c r="A62" s="331" t="str">
        <f>'Full Database (hide)'!A57</f>
        <v>SaniDate 12.0</v>
      </c>
      <c r="B62" s="402" t="str">
        <f>+'Full Database (hide)'!B57</f>
        <v>•Greenclean Liquid 12.0
•Terrastart</v>
      </c>
      <c r="C62" s="422" t="str">
        <f>+'Full Database (hide)'!W57</f>
        <v>N/A</v>
      </c>
      <c r="D62" s="336" t="str">
        <f>'Full Database (hide)'!D57</f>
        <v>PAA con peróxido de hidrógeno</v>
      </c>
      <c r="E62" s="337" t="str">
        <f>'Full Database (hide)'!E57</f>
        <v>12.0% 
18.5%</v>
      </c>
      <c r="F62" s="336" t="str">
        <f>'Full Database (hide)'!F57</f>
        <v>Ninguno</v>
      </c>
      <c r="G62" s="337" t="str">
        <f>'Full Database (hide)'!G57</f>
        <v>NA</v>
      </c>
      <c r="H62" s="338" t="str">
        <f>'Full Database (hide)'!H57</f>
        <v>Ninguno</v>
      </c>
      <c r="I62" s="337" t="str">
        <f>'Full Database (hide)'!I57</f>
        <v>NA</v>
      </c>
      <c r="J62" s="336" t="str">
        <f>'Full Database (hide)'!J57</f>
        <v>Ninguno</v>
      </c>
      <c r="K62" s="110" t="str">
        <f>'Full Database (hide)'!K57</f>
        <v>NA</v>
      </c>
      <c r="L62" s="53"/>
      <c r="M62" s="226"/>
    </row>
    <row r="63" spans="1:13" ht="43.2" x14ac:dyDescent="0.3">
      <c r="A63" s="331" t="str">
        <f>'Full Database (hide)'!A58</f>
        <v>SaniDate 15.0</v>
      </c>
      <c r="B63" s="402" t="str">
        <f>+'Full Database (hide)'!B58</f>
        <v>N/A</v>
      </c>
      <c r="C63" s="422" t="str">
        <f>+'Full Database (hide)'!W58</f>
        <v>N/A</v>
      </c>
      <c r="D63" s="336" t="str">
        <f>'Full Database (hide)'!D58</f>
        <v>PAA with 
Hydrogen peroxide</v>
      </c>
      <c r="E63" s="337" t="str">
        <f>'Full Database (hide)'!E58</f>
        <v>15.0% 
10.0%</v>
      </c>
      <c r="F63" s="336" t="str">
        <f>'Full Database (hide)'!F58</f>
        <v>Ninguno</v>
      </c>
      <c r="G63" s="337" t="str">
        <f>'Full Database (hide)'!G58</f>
        <v>NA</v>
      </c>
      <c r="H63" s="338" t="str">
        <f>'Full Database (hide)'!H58</f>
        <v>Ninguno</v>
      </c>
      <c r="I63" s="337" t="str">
        <f>'Full Database (hide)'!I58</f>
        <v>NA</v>
      </c>
      <c r="J63" s="336" t="str">
        <f>'Full Database (hide)'!J58</f>
        <v>Ninguno</v>
      </c>
      <c r="K63" s="110" t="str">
        <f>'Full Database (hide)'!K58</f>
        <v>NA</v>
      </c>
      <c r="L63" s="53"/>
      <c r="M63" s="226"/>
    </row>
    <row r="64" spans="1:13" ht="86.4" x14ac:dyDescent="0.3">
      <c r="A64" s="331" t="str">
        <f>'Full Database (hide)'!A59</f>
        <v>SaniDate 5.0 (Sublabel A)</v>
      </c>
      <c r="B64" s="402" t="str">
        <f>+'Full Database (hide)'!B59</f>
        <v>•Greenclean Liquid 5.0
•Greenclean Max Algaecide
•Greenclean WTO
•Sanidate WTO
•Storox 5.0 Post Harvest Treatment</v>
      </c>
      <c r="C64" s="422" t="str">
        <f>+'Full Database (hide)'!W59</f>
        <v>Etiqueta secundaria A: Usos generales (Sanidate 5.0)</v>
      </c>
      <c r="D64" s="336" t="str">
        <f>'Full Database (hide)'!D59</f>
        <v>PAA con peróxido de hidrógeno</v>
      </c>
      <c r="E64" s="337" t="str">
        <f>'Full Database (hide)'!E59</f>
        <v>5.3% 
23.0%</v>
      </c>
      <c r="F64" s="336" t="str">
        <f>'Full Database (hide)'!F59</f>
        <v>Ninguno</v>
      </c>
      <c r="G64" s="337" t="str">
        <f>'Full Database (hide)'!G59</f>
        <v>NA</v>
      </c>
      <c r="H64" s="338" t="str">
        <f>'Full Database (hide)'!H59</f>
        <v>Ninguno</v>
      </c>
      <c r="I64" s="337" t="str">
        <f>'Full Database (hide)'!I59</f>
        <v>NA</v>
      </c>
      <c r="J64" s="336" t="str">
        <f>'Full Database (hide)'!J59</f>
        <v>Ninguno</v>
      </c>
      <c r="K64" s="110" t="str">
        <f>'Full Database (hide)'!K59</f>
        <v>NA</v>
      </c>
      <c r="L64" s="53"/>
      <c r="M64" s="226"/>
    </row>
    <row r="65" spans="1:13" ht="86.4" x14ac:dyDescent="0.3">
      <c r="A65" s="331" t="str">
        <f>'Full Database (hide)'!A60</f>
        <v>SaniDate 5.0 (Sublabel B)</v>
      </c>
      <c r="B65" s="402" t="str">
        <f>+'Full Database (hide)'!B60</f>
        <v>•Greenclean Liquid 5.0
•Greenclean Max Algaecide
•Greenclean WTO
•Sanidate WTO
•Storox 5.0 Post Harvest Treatment</v>
      </c>
      <c r="C65" s="422" t="str">
        <f>+'Full Database (hide)'!W60</f>
        <v>Etiqueta secundaria B: Usos agrícolas (Sanidate WTO)</v>
      </c>
      <c r="D65" s="336" t="str">
        <f>'Full Database (hide)'!D60</f>
        <v>PAA with 
Hydrogen peroxide</v>
      </c>
      <c r="E65" s="337" t="str">
        <f>'Full Database (hide)'!E60</f>
        <v>5.3% 
23.0%</v>
      </c>
      <c r="F65" s="336" t="str">
        <f>'Full Database (hide)'!F60</f>
        <v>Ninguno</v>
      </c>
      <c r="G65" s="337" t="str">
        <f>'Full Database (hide)'!G60</f>
        <v>NA</v>
      </c>
      <c r="H65" s="338" t="str">
        <f>'Full Database (hide)'!H60</f>
        <v>Ninguno</v>
      </c>
      <c r="I65" s="337" t="str">
        <f>'Full Database (hide)'!I60</f>
        <v>NA</v>
      </c>
      <c r="J65" s="336" t="str">
        <f>'Full Database (hide)'!J60</f>
        <v>Ninguno</v>
      </c>
      <c r="K65" s="110" t="str">
        <f>'Full Database (hide)'!K60</f>
        <v>NA</v>
      </c>
      <c r="L65" s="53"/>
      <c r="M65" s="226"/>
    </row>
    <row r="66" spans="1:13" ht="57.6" x14ac:dyDescent="0.3">
      <c r="A66" s="331" t="str">
        <f>'Full Database (hide)'!A61</f>
        <v>Sanidate Disinfectant</v>
      </c>
      <c r="B66" s="402" t="str">
        <f>+'Full Database (hide)'!B61</f>
        <v>•Sanidate Disinfectant/Sanitizer
•SD Disinfectant
•Storox 2.0
•Storox Fruit and Vegetable Wash</v>
      </c>
      <c r="C66" s="422" t="str">
        <f>+'Full Database (hide)'!W61</f>
        <v>N/A</v>
      </c>
      <c r="D66" s="336" t="str">
        <f>'Full Database (hide)'!D61</f>
        <v>PAA con peróxido de hidrógeno</v>
      </c>
      <c r="E66" s="337" t="str">
        <f>'Full Database (hide)'!E61</f>
        <v>2.0% 
27%</v>
      </c>
      <c r="F66" s="336" t="str">
        <f>'Full Database (hide)'!F61</f>
        <v>Ninguno</v>
      </c>
      <c r="G66" s="337" t="str">
        <f>'Full Database (hide)'!G61</f>
        <v>NA</v>
      </c>
      <c r="H66" s="338" t="str">
        <f>'Full Database (hide)'!H61</f>
        <v>Ninguno</v>
      </c>
      <c r="I66" s="337" t="str">
        <f>'Full Database (hide)'!I61</f>
        <v>NA</v>
      </c>
      <c r="J66" s="336" t="str">
        <f>'Full Database (hide)'!J61</f>
        <v>Ninguno</v>
      </c>
      <c r="K66" s="110" t="str">
        <f>'Full Database (hide)'!K61</f>
        <v>NA</v>
      </c>
      <c r="L66" s="53"/>
      <c r="M66" s="226"/>
    </row>
    <row r="67" spans="1:13" ht="100.8" x14ac:dyDescent="0.3">
      <c r="A67" s="331" t="str">
        <f>'Full Database (hide)'!A62</f>
        <v>SaniDate Ready to Use (Sublabel A)</v>
      </c>
      <c r="B67" s="402" t="str">
        <f>+'Full Database (hide)'!B62</f>
        <v>•Biosafe Disease Control RTU
•Biosafe Fruit &amp; Vegetable Wash
•Oxidate Ready to Use
•Sanidate Fruit and Vegetable Wash
•Sanidate Versatile Sanitizer
•Zerotol Ready to Use</v>
      </c>
      <c r="C67" s="422" t="str">
        <f>+'Full Database (hide)'!W62</f>
        <v xml:space="preserve">Etiqueta secundaria A: Instrucciones para el uso comercial </v>
      </c>
      <c r="D67" s="336" t="str">
        <f>'Full Database (hide)'!D62</f>
        <v>PAA con peróxido de hidrógeno</v>
      </c>
      <c r="E67" s="337">
        <f>'Full Database (hide)'!E62</f>
        <v>1.08E-3</v>
      </c>
      <c r="F67" s="336" t="str">
        <f>'Full Database (hide)'!F62</f>
        <v>Ninguno</v>
      </c>
      <c r="G67" s="337" t="str">
        <f>'Full Database (hide)'!G62</f>
        <v>NA</v>
      </c>
      <c r="H67" s="338" t="str">
        <f>'Full Database (hide)'!H62</f>
        <v>Ninguno</v>
      </c>
      <c r="I67" s="337" t="str">
        <f>'Full Database (hide)'!I62</f>
        <v>NA</v>
      </c>
      <c r="J67" s="336" t="str">
        <f>'Full Database (hide)'!J62</f>
        <v>Ninguno</v>
      </c>
      <c r="K67" s="110" t="str">
        <f>'Full Database (hide)'!K62</f>
        <v>NA</v>
      </c>
      <c r="L67" s="53"/>
      <c r="M67" s="226"/>
    </row>
    <row r="68" spans="1:13" ht="360" x14ac:dyDescent="0.3">
      <c r="A68" s="331" t="str">
        <f>'Full Database (hide)'!A63</f>
        <v>Selectrocide 2L500</v>
      </c>
      <c r="B68" s="402" t="str">
        <f>+'Full Database (hide)'!B63</f>
        <v>•Clean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v>
      </c>
      <c r="C68" s="422" t="str">
        <f>+'Full Database (hide)'!W63</f>
        <v>N/A</v>
      </c>
      <c r="D68" s="336" t="str">
        <f>'Full Database (hide)'!D63</f>
        <v>Clorito de sodio (precursor del dióxido de cloro)</v>
      </c>
      <c r="E68" s="337">
        <f>'Full Database (hide)'!E63</f>
        <v>0.30499999999999999</v>
      </c>
      <c r="F68" s="336" t="str">
        <f>'Full Database (hide)'!F63</f>
        <v>Ninguno</v>
      </c>
      <c r="G68" s="337" t="str">
        <f>'Full Database (hide)'!G63</f>
        <v>NA</v>
      </c>
      <c r="H68" s="338" t="str">
        <f>'Full Database (hide)'!H63</f>
        <v>Ninguno</v>
      </c>
      <c r="I68" s="337" t="str">
        <f>'Full Database (hide)'!I63</f>
        <v>NA</v>
      </c>
      <c r="J68" s="336" t="str">
        <f>'Full Database (hide)'!J63</f>
        <v>Ninguno</v>
      </c>
      <c r="K68" s="110" t="str">
        <f>'Full Database (hide)'!K63</f>
        <v>NA</v>
      </c>
      <c r="L68" s="53"/>
      <c r="M68" s="226"/>
    </row>
    <row r="69" spans="1:13" ht="316.8" x14ac:dyDescent="0.3">
      <c r="A69" s="331" t="str">
        <f>'Full Database (hide)'!A64</f>
        <v>Selectrocide 5G</v>
      </c>
      <c r="B69" s="402" t="str">
        <f>+'Full Database (hide)'!B64</f>
        <v>•AC-1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v>
      </c>
      <c r="C69" s="422" t="str">
        <f>+'Full Database (hide)'!W64</f>
        <v>N/A</v>
      </c>
      <c r="D69" s="336" t="str">
        <f>'Full Database (hide)'!D64</f>
        <v>Clorito de sodio (precursor del dióxido de cloro)</v>
      </c>
      <c r="E69" s="337">
        <f>'Full Database (hide)'!E64</f>
        <v>0.30499999999999999</v>
      </c>
      <c r="F69" s="336" t="str">
        <f>'Full Database (hide)'!F64</f>
        <v>Ninguno</v>
      </c>
      <c r="G69" s="337" t="str">
        <f>'Full Database (hide)'!G64</f>
        <v>NA</v>
      </c>
      <c r="H69" s="338" t="str">
        <f>'Full Database (hide)'!H64</f>
        <v>Ninguno</v>
      </c>
      <c r="I69" s="337" t="str">
        <f>'Full Database (hide)'!I64</f>
        <v>NA</v>
      </c>
      <c r="J69" s="336" t="str">
        <f>'Full Database (hide)'!J64</f>
        <v>Ninguno</v>
      </c>
      <c r="K69" s="110" t="str">
        <f>'Full Database (hide)'!K64</f>
        <v>NA</v>
      </c>
      <c r="L69" s="53"/>
      <c r="M69" s="226"/>
    </row>
    <row r="70" spans="1:13" ht="28.8" x14ac:dyDescent="0.3">
      <c r="A70" s="331" t="str">
        <f>'Full Database (hide)'!A65</f>
        <v>Sno-Glo Bleach</v>
      </c>
      <c r="B70" s="402" t="str">
        <f>+'Full Database (hide)'!B65</f>
        <v>N/A</v>
      </c>
      <c r="C70" s="422" t="str">
        <f>+'Full Database (hide)'!W65</f>
        <v>N/A</v>
      </c>
      <c r="D70" s="336" t="str">
        <f>'Full Database (hide)'!D65</f>
        <v>Hipoclorito de sodio</v>
      </c>
      <c r="E70" s="337">
        <f>'Full Database (hide)'!E65</f>
        <v>0.1</v>
      </c>
      <c r="F70" s="336" t="str">
        <f>'Full Database (hide)'!F65</f>
        <v>Ninguno</v>
      </c>
      <c r="G70" s="337" t="str">
        <f>'Full Database (hide)'!G65</f>
        <v>NA</v>
      </c>
      <c r="H70" s="338" t="str">
        <f>'Full Database (hide)'!H65</f>
        <v>Ninguno</v>
      </c>
      <c r="I70" s="337" t="str">
        <f>'Full Database (hide)'!I65</f>
        <v>NA</v>
      </c>
      <c r="J70" s="336" t="str">
        <f>'Full Database (hide)'!J65</f>
        <v>Ninguno</v>
      </c>
      <c r="K70" s="110" t="str">
        <f>'Full Database (hide)'!K65</f>
        <v>NA</v>
      </c>
      <c r="L70" s="53"/>
      <c r="M70" s="226"/>
    </row>
    <row r="71" spans="1:13" ht="43.2" x14ac:dyDescent="0.3">
      <c r="A71" s="331" t="str">
        <f>'Full Database (hide)'!A66</f>
        <v>Sodium Hypochlorite 12.5%</v>
      </c>
      <c r="B71" s="402" t="str">
        <f>+'Full Database (hide)'!B66</f>
        <v>•Sodium Hypochlorite 15%
•Chlorine Sanitizer FP-33
•Sani-I-King No. 451</v>
      </c>
      <c r="C71" s="422" t="str">
        <f>+'Full Database (hide)'!W66</f>
        <v>N/A</v>
      </c>
      <c r="D71" s="336" t="str">
        <f>'Full Database (hide)'!D66</f>
        <v>Hipoclorito de sodio</v>
      </c>
      <c r="E71" s="337">
        <f>'Full Database (hide)'!E66</f>
        <v>0.125</v>
      </c>
      <c r="F71" s="336" t="str">
        <f>'Full Database (hide)'!F66</f>
        <v>Ninguno</v>
      </c>
      <c r="G71" s="337" t="str">
        <f>'Full Database (hide)'!G66</f>
        <v>NA</v>
      </c>
      <c r="H71" s="338" t="str">
        <f>'Full Database (hide)'!H66</f>
        <v>Ninguno</v>
      </c>
      <c r="I71" s="337" t="str">
        <f>'Full Database (hide)'!I66</f>
        <v>NA</v>
      </c>
      <c r="J71" s="336" t="str">
        <f>'Full Database (hide)'!J66</f>
        <v>Ninguno</v>
      </c>
      <c r="K71" s="110" t="str">
        <f>'Full Database (hide)'!K66</f>
        <v>NA</v>
      </c>
      <c r="L71" s="53"/>
      <c r="M71" s="226"/>
    </row>
    <row r="72" spans="1:13" ht="57.6" x14ac:dyDescent="0.3">
      <c r="A72" s="331" t="str">
        <f>'Full Database (hide)'!A67</f>
        <v>Sodium Hypochlorite 12.5%</v>
      </c>
      <c r="B72" s="402" t="str">
        <f>+'Full Database (hide)'!B67</f>
        <v>•Pool Chlor
•Pro Chlor 12.5
•Chlorsan
•Chlorsan 125</v>
      </c>
      <c r="C72" s="422" t="str">
        <f>+'Full Database (hide)'!W67</f>
        <v>N/A</v>
      </c>
      <c r="D72" s="336" t="str">
        <f>'Full Database (hide)'!D67</f>
        <v>Hipoclorito de sodio</v>
      </c>
      <c r="E72" s="337">
        <f>'Full Database (hide)'!E67</f>
        <v>0.125</v>
      </c>
      <c r="F72" s="336" t="str">
        <f>'Full Database (hide)'!F67</f>
        <v>Ninguno</v>
      </c>
      <c r="G72" s="337" t="str">
        <f>'Full Database (hide)'!G67</f>
        <v>NA</v>
      </c>
      <c r="H72" s="338" t="str">
        <f>'Full Database (hide)'!H67</f>
        <v>Ninguno</v>
      </c>
      <c r="I72" s="337" t="str">
        <f>'Full Database (hide)'!I67</f>
        <v>NA</v>
      </c>
      <c r="J72" s="336" t="str">
        <f>'Full Database (hide)'!J67</f>
        <v>Ninguno</v>
      </c>
      <c r="K72" s="110" t="str">
        <f>'Full Database (hide)'!K67</f>
        <v>NA</v>
      </c>
      <c r="L72" s="53"/>
      <c r="M72" s="226"/>
    </row>
    <row r="73" spans="1:13" ht="43.2" x14ac:dyDescent="0.3">
      <c r="A73" s="331" t="str">
        <f>'Full Database (hide)'!A68</f>
        <v>Sodium Hypochlorite-12.5 Bacticide</v>
      </c>
      <c r="B73" s="402" t="str">
        <f>+'Full Database (hide)'!B68</f>
        <v>•Hypure Sodium Hypochlorite 12.5
•Agrichlor Plus</v>
      </c>
      <c r="C73" s="422" t="str">
        <f>+'Full Database (hide)'!W68</f>
        <v>N/A</v>
      </c>
      <c r="D73" s="336" t="str">
        <f>'Full Database (hide)'!D68</f>
        <v>Hipoclorito de sodio</v>
      </c>
      <c r="E73" s="337">
        <f>'Full Database (hide)'!E68</f>
        <v>0.125</v>
      </c>
      <c r="F73" s="336" t="str">
        <f>'Full Database (hide)'!F68</f>
        <v>Ninguno</v>
      </c>
      <c r="G73" s="337" t="str">
        <f>'Full Database (hide)'!G68</f>
        <v>NA</v>
      </c>
      <c r="H73" s="338" t="str">
        <f>'Full Database (hide)'!H68</f>
        <v>Ninguno</v>
      </c>
      <c r="I73" s="337" t="str">
        <f>'Full Database (hide)'!I68</f>
        <v>NA</v>
      </c>
      <c r="J73" s="336" t="str">
        <f>'Full Database (hide)'!J68</f>
        <v>Ninguno</v>
      </c>
      <c r="K73" s="110" t="str">
        <f>'Full Database (hide)'!K68</f>
        <v>NA</v>
      </c>
      <c r="L73" s="53"/>
      <c r="M73" s="226"/>
    </row>
    <row r="74" spans="1:13" ht="100.8" x14ac:dyDescent="0.3">
      <c r="A74" s="331" t="str">
        <f>'Full Database (hide)'!A69</f>
        <v>Ster-Bac</v>
      </c>
      <c r="B74" s="402" t="str">
        <f>+'Full Database (hide)'!B69</f>
        <v>•Market Guard Quat Sanitizer
•Tex Stat
•Flex Pak Quat Sanitizer
•Oasis Compac Quat Sanitizer
•Oasis 144 Quat Sanitizer
•Keyston Food Contact Surface Sanitizer</v>
      </c>
      <c r="C74" s="422" t="str">
        <f>+'Full Database (hide)'!W69</f>
        <v>N/A</v>
      </c>
      <c r="D74" s="336" t="str">
        <f>'Full Database (hide)'!D69</f>
        <v>Ninguno</v>
      </c>
      <c r="E74" s="337" t="str">
        <f>'Full Database (hide)'!E69</f>
        <v>Ninguno</v>
      </c>
      <c r="F74" s="336" t="str">
        <f>'Full Database (hide)'!F69</f>
        <v>Ninguno</v>
      </c>
      <c r="G74" s="337" t="str">
        <f>'Full Database (hide)'!G69</f>
        <v>NA</v>
      </c>
      <c r="H74" s="338" t="str">
        <f>'Full Database (hide)'!H69</f>
        <v xml:space="preserve">Cloruro de n-alquil dimetil bencil amonio
(50% C14, 40% C12, 10% C16) </v>
      </c>
      <c r="I74" s="337">
        <f>'Full Database (hide)'!I69</f>
        <v>0.1</v>
      </c>
      <c r="J74" s="336" t="str">
        <f>'Full Database (hide)'!J69</f>
        <v>Ninguno</v>
      </c>
      <c r="K74" s="110" t="str">
        <f>'Full Database (hide)'!K69</f>
        <v>NA</v>
      </c>
      <c r="L74" s="53"/>
      <c r="M74" s="226"/>
    </row>
    <row r="75" spans="1:13" ht="43.2" x14ac:dyDescent="0.3">
      <c r="A75" s="331" t="str">
        <f>'Full Database (hide)'!A70</f>
        <v>Surchlor</v>
      </c>
      <c r="B75" s="402" t="str">
        <f>+'Full Database (hide)'!B70</f>
        <v>•Sur-shock
•Elements Liquid Shock - 12.5% Sodium Hypochlorite</v>
      </c>
      <c r="C75" s="422" t="str">
        <f>+'Full Database (hide)'!W70</f>
        <v>N/A</v>
      </c>
      <c r="D75" s="336" t="str">
        <f>'Full Database (hide)'!D70</f>
        <v>Hipoclorito de sodio</v>
      </c>
      <c r="E75" s="337">
        <f>'Full Database (hide)'!E70</f>
        <v>0.125</v>
      </c>
      <c r="F75" s="336" t="str">
        <f>'Full Database (hide)'!F70</f>
        <v>Ninguno</v>
      </c>
      <c r="G75" s="337" t="str">
        <f>'Full Database (hide)'!G70</f>
        <v>NA</v>
      </c>
      <c r="H75" s="338" t="str">
        <f>'Full Database (hide)'!H70</f>
        <v>Ninguno</v>
      </c>
      <c r="I75" s="337" t="str">
        <f>'Full Database (hide)'!I70</f>
        <v>NA</v>
      </c>
      <c r="J75" s="336" t="str">
        <f>'Full Database (hide)'!J70</f>
        <v>Ninguno</v>
      </c>
      <c r="K75" s="110" t="str">
        <f>'Full Database (hide)'!K70</f>
        <v>NA</v>
      </c>
      <c r="L75" s="53"/>
      <c r="M75" s="226"/>
    </row>
    <row r="76" spans="1:13" ht="43.2" x14ac:dyDescent="0.3">
      <c r="A76" s="331" t="str">
        <f>'Full Database (hide)'!A71</f>
        <v>Synergex</v>
      </c>
      <c r="B76" s="402" t="str">
        <f>+'Full Database (hide)'!B71</f>
        <v>N/A</v>
      </c>
      <c r="C76" s="422" t="str">
        <f>+'Full Database (hide)'!W71</f>
        <v>N/A</v>
      </c>
      <c r="D76" s="336" t="str">
        <f>'Full Database (hide)'!D71</f>
        <v>PAA con peróxido de hidrógeno</v>
      </c>
      <c r="E76" s="337" t="str">
        <f>'Full Database (hide)'!E71</f>
        <v>2.38% 
10.7%</v>
      </c>
      <c r="F76" s="336" t="str">
        <f>'Full Database (hide)'!F71</f>
        <v>Ninguno</v>
      </c>
      <c r="G76" s="337" t="str">
        <f>'Full Database (hide)'!G71</f>
        <v>NA</v>
      </c>
      <c r="H76" s="338" t="str">
        <f>'Full Database (hide)'!H71</f>
        <v xml:space="preserve">Ninguno </v>
      </c>
      <c r="I76" s="337" t="str">
        <f>'Full Database (hide)'!I71</f>
        <v>NA</v>
      </c>
      <c r="J76" s="336" t="str">
        <f>'Full Database (hide)'!J71</f>
        <v>Ninguno</v>
      </c>
      <c r="K76" s="110" t="str">
        <f>'Full Database (hide)'!K71</f>
        <v>NA</v>
      </c>
      <c r="L76" s="53"/>
      <c r="M76" s="226"/>
    </row>
    <row r="77" spans="1:13" ht="43.2" x14ac:dyDescent="0.3">
      <c r="A77" s="331" t="str">
        <f>'Full Database (hide)'!A72</f>
        <v>Tsunami 100</v>
      </c>
      <c r="B77" s="402" t="str">
        <f>+'Full Database (hide)'!B72</f>
        <v>•3DT Tsunami 100</v>
      </c>
      <c r="C77" s="422" t="str">
        <f>+'Full Database (hide)'!W72</f>
        <v>N/A</v>
      </c>
      <c r="D77" s="336" t="str">
        <f>'Full Database (hide)'!D72</f>
        <v>PAA con peróxido de hidrógeno</v>
      </c>
      <c r="E77" s="337" t="str">
        <f>'Full Database (hide)'!E72</f>
        <v>15.2% 
11.2%</v>
      </c>
      <c r="F77" s="336" t="str">
        <f>'Full Database (hide)'!F72</f>
        <v>Ninguno</v>
      </c>
      <c r="G77" s="337" t="str">
        <f>'Full Database (hide)'!G72</f>
        <v>NA</v>
      </c>
      <c r="H77" s="338" t="str">
        <f>'Full Database (hide)'!H72</f>
        <v>Ninguno</v>
      </c>
      <c r="I77" s="337" t="str">
        <f>'Full Database (hide)'!I72</f>
        <v>NA</v>
      </c>
      <c r="J77" s="336" t="str">
        <f>'Full Database (hide)'!J72</f>
        <v>Ninguno</v>
      </c>
      <c r="K77" s="110" t="str">
        <f>'Full Database (hide)'!K72</f>
        <v>NA</v>
      </c>
      <c r="L77" s="53"/>
      <c r="M77" s="226"/>
    </row>
    <row r="78" spans="1:13" ht="86.4" x14ac:dyDescent="0.3">
      <c r="A78" s="331" t="str">
        <f>'Full Database (hide)'!A73</f>
        <v>Ultra Clorox Brand Regular Bleach</v>
      </c>
      <c r="B78" s="402" t="str">
        <f>+'Full Database (hide)'!B73</f>
        <v>•Clorox Regular-bleach
•Clorox Germicidal Bleach
•Clorox Ultra Germicidal Bleach
•Ultra Clorox Bleach for Institutional Use
•Ultra Clorox Institutional Bleach</v>
      </c>
      <c r="C78" s="422" t="str">
        <f>+'Full Database (hide)'!W73</f>
        <v>N/A</v>
      </c>
      <c r="D78" s="336" t="str">
        <f>'Full Database (hide)'!D73</f>
        <v>Hipoclorito de sodio</v>
      </c>
      <c r="E78" s="337">
        <f>'Full Database (hide)'!E73</f>
        <v>0.06</v>
      </c>
      <c r="F78" s="336" t="str">
        <f>'Full Database (hide)'!F73</f>
        <v>Ninguno</v>
      </c>
      <c r="G78" s="337" t="str">
        <f>'Full Database (hide)'!G73</f>
        <v>NA</v>
      </c>
      <c r="H78" s="338" t="str">
        <f>'Full Database (hide)'!H73</f>
        <v>Ninguno</v>
      </c>
      <c r="I78" s="337" t="str">
        <f>'Full Database (hide)'!I73</f>
        <v>NA</v>
      </c>
      <c r="J78" s="336" t="str">
        <f>'Full Database (hide)'!J73</f>
        <v>Ninguno</v>
      </c>
      <c r="K78" s="110" t="str">
        <f>'Full Database (hide)'!K73</f>
        <v>NA</v>
      </c>
      <c r="L78" s="53"/>
      <c r="M78" s="226"/>
    </row>
    <row r="79" spans="1:13" ht="28.8" x14ac:dyDescent="0.3">
      <c r="A79" s="331" t="str">
        <f>'Full Database (hide)'!A74</f>
        <v>Vertex Concentrate</v>
      </c>
      <c r="B79" s="402" t="str">
        <f>+'Full Database (hide)'!B74</f>
        <v>N/A</v>
      </c>
      <c r="C79" s="422" t="str">
        <f>+'Full Database (hide)'!W74</f>
        <v>N/A</v>
      </c>
      <c r="D79" s="336" t="str">
        <f>'Full Database (hide)'!D74</f>
        <v>Hipoclorito de sodio</v>
      </c>
      <c r="E79" s="337">
        <f>'Full Database (hide)'!E74</f>
        <v>0.1</v>
      </c>
      <c r="F79" s="336" t="str">
        <f>'Full Database (hide)'!F74</f>
        <v>Ninguno</v>
      </c>
      <c r="G79" s="337" t="str">
        <f>'Full Database (hide)'!G74</f>
        <v>NA</v>
      </c>
      <c r="H79" s="338" t="str">
        <f>'Full Database (hide)'!H74</f>
        <v>Ninguno</v>
      </c>
      <c r="I79" s="337" t="str">
        <f>'Full Database (hide)'!I74</f>
        <v>NA</v>
      </c>
      <c r="J79" s="336" t="str">
        <f>'Full Database (hide)'!J74</f>
        <v>Ninguno</v>
      </c>
      <c r="K79" s="110" t="str">
        <f>'Full Database (hide)'!K74</f>
        <v>NA</v>
      </c>
      <c r="L79" s="53"/>
      <c r="M79" s="226"/>
    </row>
    <row r="80" spans="1:13" ht="28.8" x14ac:dyDescent="0.3">
      <c r="A80" s="331" t="str">
        <f>'Full Database (hide)'!A75</f>
        <v>Vertex CSS-12</v>
      </c>
      <c r="B80" s="402" t="str">
        <f>+'Full Database (hide)'!B75</f>
        <v>N/A</v>
      </c>
      <c r="C80" s="422" t="str">
        <f>+'Full Database (hide)'!W75</f>
        <v>N/A</v>
      </c>
      <c r="D80" s="336" t="str">
        <f>'Full Database (hide)'!D75</f>
        <v>Hipoclorito de sodio</v>
      </c>
      <c r="E80" s="337">
        <f>'Full Database (hide)'!E75</f>
        <v>0.12</v>
      </c>
      <c r="F80" s="336" t="str">
        <f>'Full Database (hide)'!F75</f>
        <v>Ninguno</v>
      </c>
      <c r="G80" s="337" t="str">
        <f>'Full Database (hide)'!G75</f>
        <v>NA</v>
      </c>
      <c r="H80" s="338" t="str">
        <f>'Full Database (hide)'!H75</f>
        <v>Ninguno</v>
      </c>
      <c r="I80" s="337" t="str">
        <f>'Full Database (hide)'!I75</f>
        <v>NA</v>
      </c>
      <c r="J80" s="336" t="str">
        <f>'Full Database (hide)'!J75</f>
        <v>Ninguno</v>
      </c>
      <c r="K80" s="110" t="str">
        <f>'Full Database (hide)'!K75</f>
        <v>NA</v>
      </c>
      <c r="L80" s="53"/>
      <c r="M80" s="226"/>
    </row>
    <row r="81" spans="1:13" ht="28.8" x14ac:dyDescent="0.3">
      <c r="A81" s="331" t="str">
        <f>'Full Database (hide)'!A76</f>
        <v>Vertex CSS-5 Bleach</v>
      </c>
      <c r="B81" s="402" t="str">
        <f>+'Full Database (hide)'!B76</f>
        <v>N/A</v>
      </c>
      <c r="C81" s="422" t="str">
        <f>+'Full Database (hide)'!W76</f>
        <v>N/A</v>
      </c>
      <c r="D81" s="336" t="str">
        <f>'Full Database (hide)'!D76</f>
        <v>Hipoclorito de sodio</v>
      </c>
      <c r="E81" s="337">
        <f>'Full Database (hide)'!E76</f>
        <v>5.2499999999999998E-2</v>
      </c>
      <c r="F81" s="336" t="str">
        <f>'Full Database (hide)'!F76</f>
        <v>Ninguno</v>
      </c>
      <c r="G81" s="337" t="str">
        <f>'Full Database (hide)'!G76</f>
        <v>NA</v>
      </c>
      <c r="H81" s="338" t="str">
        <f>'Full Database (hide)'!H76</f>
        <v>Ninguno</v>
      </c>
      <c r="I81" s="337" t="str">
        <f>'Full Database (hide)'!I76</f>
        <v>NA</v>
      </c>
      <c r="J81" s="336" t="str">
        <f>'Full Database (hide)'!J76</f>
        <v>Ninguno</v>
      </c>
      <c r="K81" s="110" t="str">
        <f>'Full Database (hide)'!K76</f>
        <v>NA</v>
      </c>
      <c r="L81" s="53"/>
      <c r="M81" s="226"/>
    </row>
    <row r="82" spans="1:13" ht="43.2" x14ac:dyDescent="0.3">
      <c r="A82" s="331" t="str">
        <f>'Full Database (hide)'!A77</f>
        <v>Victory</v>
      </c>
      <c r="B82" s="402" t="str">
        <f>+'Full Database (hide)'!B77</f>
        <v>N/A</v>
      </c>
      <c r="C82" s="422" t="str">
        <f>+'Full Database (hide)'!W77</f>
        <v>N/A</v>
      </c>
      <c r="D82" s="336" t="str">
        <f>'Full Database (hide)'!D77</f>
        <v>PAA con peróxido de hidrógeno</v>
      </c>
      <c r="E82" s="337" t="str">
        <f>'Full Database (hide)'!E77</f>
        <v>15.2% 
11.2%</v>
      </c>
      <c r="F82" s="336" t="str">
        <f>'Full Database (hide)'!F77</f>
        <v>Ninguno</v>
      </c>
      <c r="G82" s="337" t="str">
        <f>'Full Database (hide)'!G77</f>
        <v>NA</v>
      </c>
      <c r="H82" s="338" t="str">
        <f>'Full Database (hide)'!H77</f>
        <v>Ninguno</v>
      </c>
      <c r="I82" s="337" t="str">
        <f>'Full Database (hide)'!I77</f>
        <v>NA</v>
      </c>
      <c r="J82" s="336" t="str">
        <f>'Full Database (hide)'!J77</f>
        <v>Ninguno</v>
      </c>
      <c r="K82" s="110" t="str">
        <f>'Full Database (hide)'!K77</f>
        <v>NA</v>
      </c>
      <c r="L82" s="53"/>
      <c r="M82" s="226"/>
    </row>
    <row r="83" spans="1:13" ht="57.6" x14ac:dyDescent="0.3">
      <c r="A83" s="331" t="str">
        <f>'Full Database (hide)'!A78</f>
        <v>VigorOx SP-15</v>
      </c>
      <c r="B83" s="402" t="str">
        <f>+'Full Database (hide)'!B78</f>
        <v>•Clarity
•Vigorox 15 F&amp;V
•Vigorox LS-15
•Vigorox XA-15</v>
      </c>
      <c r="C83" s="422" t="str">
        <f>+'Full Database (hide)'!W78</f>
        <v>N/A</v>
      </c>
      <c r="D83" s="336" t="str">
        <f>'Full Database (hide)'!D78</f>
        <v>PAA con peróxido de hidrógeno</v>
      </c>
      <c r="E83" s="337" t="str">
        <f>'Full Database (hide)'!E78</f>
        <v>15.0% 
10.0%</v>
      </c>
      <c r="F83" s="336" t="str">
        <f>'Full Database (hide)'!F78</f>
        <v>Ninguno</v>
      </c>
      <c r="G83" s="337" t="str">
        <f>'Full Database (hide)'!G78</f>
        <v>NA</v>
      </c>
      <c r="H83" s="338" t="str">
        <f>'Full Database (hide)'!H78</f>
        <v>Ninguno</v>
      </c>
      <c r="I83" s="337" t="str">
        <f>'Full Database (hide)'!I78</f>
        <v>NA</v>
      </c>
      <c r="J83" s="336" t="str">
        <f>'Full Database (hide)'!J78</f>
        <v>Ninguno</v>
      </c>
      <c r="K83" s="110" t="str">
        <f>'Full Database (hide)'!K78</f>
        <v>NA</v>
      </c>
      <c r="L83" s="53"/>
      <c r="M83" s="226"/>
    </row>
    <row r="84" spans="1:13" ht="374.4" x14ac:dyDescent="0.3">
      <c r="A84" s="331" t="str">
        <f>'Full Database (hide)'!A79</f>
        <v>XY-12 Liquid Sanitizer</v>
      </c>
      <c r="B84" s="402" t="str">
        <f>+'Full Database (hide)'!B79</f>
        <v>•A&amp;L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v>
      </c>
      <c r="C84" s="422" t="str">
        <f>+'Full Database (hide)'!W79</f>
        <v>N/A</v>
      </c>
      <c r="D84" s="336" t="str">
        <f>'Full Database (hide)'!D79</f>
        <v>Hipoclorito de sodio</v>
      </c>
      <c r="E84" s="337">
        <f>'Full Database (hide)'!E79</f>
        <v>8.4000000000000005E-2</v>
      </c>
      <c r="F84" s="336" t="str">
        <f>'Full Database (hide)'!F79</f>
        <v>Ninguno</v>
      </c>
      <c r="G84" s="337" t="str">
        <f>'Full Database (hide)'!G79</f>
        <v>NA</v>
      </c>
      <c r="H84" s="338" t="str">
        <f>'Full Database (hide)'!H79</f>
        <v>Ninguno</v>
      </c>
      <c r="I84" s="337" t="str">
        <f>'Full Database (hide)'!I79</f>
        <v>NA</v>
      </c>
      <c r="J84" s="336" t="str">
        <f>'Full Database (hide)'!J79</f>
        <v>Ninguno</v>
      </c>
      <c r="K84" s="110" t="str">
        <f>'Full Database (hide)'!K79</f>
        <v>NA</v>
      </c>
      <c r="L84" s="53"/>
      <c r="M84" s="226"/>
    </row>
    <row r="85" spans="1:13" ht="28.8" x14ac:dyDescent="0.3">
      <c r="A85" s="331" t="str">
        <f>'Full Database (hide)'!A80</f>
        <v xml:space="preserve">Zep FS Formula 4665 </v>
      </c>
      <c r="B85" s="402" t="str">
        <f>+'Full Database (hide)'!B80</f>
        <v>N/A</v>
      </c>
      <c r="C85" s="422" t="str">
        <f>+'Full Database (hide)'!W80</f>
        <v>N/A</v>
      </c>
      <c r="D85" s="336" t="str">
        <f>'Full Database (hide)'!D80</f>
        <v>Hipoclorito de sodio</v>
      </c>
      <c r="E85" s="337">
        <f>'Full Database (hide)'!E80</f>
        <v>0.125</v>
      </c>
      <c r="F85" s="336" t="str">
        <f>'Full Database (hide)'!F80</f>
        <v>Ninguno</v>
      </c>
      <c r="G85" s="337" t="str">
        <f>'Full Database (hide)'!G80</f>
        <v>NA</v>
      </c>
      <c r="H85" s="338" t="str">
        <f>'Full Database (hide)'!H80</f>
        <v>Ninguno</v>
      </c>
      <c r="I85" s="337" t="str">
        <f>'Full Database (hide)'!I80</f>
        <v>NA</v>
      </c>
      <c r="J85" s="336" t="str">
        <f>'Full Database (hide)'!J80</f>
        <v>Ninguno</v>
      </c>
      <c r="K85" s="110" t="str">
        <f>'Full Database (hide)'!K80</f>
        <v>NA</v>
      </c>
      <c r="L85" s="53"/>
      <c r="M85" s="226"/>
    </row>
    <row r="86" spans="1:13" ht="43.8" thickBot="1" x14ac:dyDescent="0.35">
      <c r="A86" s="340" t="str">
        <f>'Full Database (hide)'!A81</f>
        <v>Zerotol 2.0 (Sublabel B)</v>
      </c>
      <c r="B86" s="408" t="str">
        <f>+'Full Database (hide)'!B81</f>
        <v>•ZT 2.0
•Oxidate 2.0
•Greenclean Liquid 2.0</v>
      </c>
      <c r="C86" s="423" t="str">
        <f>+'Full Database (hide)'!W81</f>
        <v>Etiqueta secundaria B: Agrícola (Oxidate 2.0)</v>
      </c>
      <c r="D86" s="346" t="str">
        <f>'Full Database (hide)'!D81</f>
        <v>PAA con peróxido de hidrógeno</v>
      </c>
      <c r="E86" s="342" t="str">
        <f>'Full Database (hide)'!E81</f>
        <v>2.0%
27.1%</v>
      </c>
      <c r="F86" s="343" t="str">
        <f>'Full Database (hide)'!F81</f>
        <v>Ninguno</v>
      </c>
      <c r="G86" s="345" t="str">
        <f>'Full Database (hide)'!G81</f>
        <v>NA</v>
      </c>
      <c r="H86" s="344" t="str">
        <f>'Full Database (hide)'!H81</f>
        <v>Ninguno</v>
      </c>
      <c r="I86" s="345" t="str">
        <f>'Full Database (hide)'!I81</f>
        <v>NA</v>
      </c>
      <c r="J86" s="343" t="str">
        <f>'Full Database (hide)'!J81</f>
        <v>Ninguno</v>
      </c>
      <c r="K86" s="111" t="str">
        <f>'Full Database (hide)'!K81</f>
        <v>NA</v>
      </c>
      <c r="L86" s="412"/>
      <c r="M86" s="411"/>
    </row>
    <row r="87" spans="1:13" x14ac:dyDescent="0.3">
      <c r="E87" s="409"/>
      <c r="F87" s="410"/>
      <c r="G87" s="98"/>
      <c r="H87" s="410"/>
      <c r="I87" s="98"/>
      <c r="J87" s="410"/>
      <c r="K87" s="98"/>
      <c r="M87" s="214"/>
    </row>
    <row r="88" spans="1:13" x14ac:dyDescent="0.3">
      <c r="E88" s="98"/>
      <c r="G88" s="98"/>
      <c r="H88" s="93"/>
      <c r="I88" s="98"/>
      <c r="K88" s="98"/>
    </row>
    <row r="89" spans="1:13" x14ac:dyDescent="0.3">
      <c r="E89" s="98"/>
      <c r="G89" s="98"/>
      <c r="H89" s="93"/>
      <c r="I89" s="98"/>
      <c r="K89" s="98"/>
    </row>
    <row r="90" spans="1:13" x14ac:dyDescent="0.3">
      <c r="E90" s="98"/>
      <c r="G90" s="98"/>
      <c r="H90" s="93"/>
      <c r="I90" s="98"/>
      <c r="K90" s="98"/>
    </row>
    <row r="91" spans="1:13" x14ac:dyDescent="0.3">
      <c r="E91" s="98"/>
      <c r="G91" s="98"/>
      <c r="H91" s="93"/>
      <c r="I91" s="98"/>
      <c r="K91" s="98"/>
    </row>
    <row r="92" spans="1:13" x14ac:dyDescent="0.3">
      <c r="E92" s="98"/>
      <c r="G92" s="98"/>
      <c r="H92" s="93"/>
      <c r="I92" s="98"/>
      <c r="K92" s="98"/>
    </row>
    <row r="93" spans="1:13" x14ac:dyDescent="0.3">
      <c r="E93" s="98"/>
      <c r="G93" s="98"/>
      <c r="H93" s="93"/>
      <c r="I93" s="98"/>
      <c r="K93" s="98"/>
    </row>
    <row r="94" spans="1:13" x14ac:dyDescent="0.3">
      <c r="E94" s="98"/>
      <c r="G94" s="98"/>
      <c r="H94" s="93"/>
      <c r="I94" s="98"/>
      <c r="K94" s="98"/>
    </row>
    <row r="95" spans="1:13" x14ac:dyDescent="0.3">
      <c r="E95" s="98"/>
      <c r="G95" s="98"/>
      <c r="H95" s="93"/>
      <c r="I95" s="98"/>
      <c r="K95" s="98"/>
    </row>
    <row r="96" spans="1:13" x14ac:dyDescent="0.3">
      <c r="E96" s="98"/>
      <c r="G96" s="98"/>
      <c r="H96" s="93"/>
      <c r="I96" s="98"/>
      <c r="K96" s="98"/>
    </row>
    <row r="97" spans="5:11" x14ac:dyDescent="0.3">
      <c r="E97" s="98"/>
      <c r="G97" s="98"/>
      <c r="H97" s="93"/>
      <c r="I97" s="98"/>
      <c r="K97" s="98"/>
    </row>
    <row r="98" spans="5:11" x14ac:dyDescent="0.3">
      <c r="E98" s="98"/>
      <c r="G98" s="98"/>
      <c r="H98" s="93"/>
      <c r="I98" s="98"/>
      <c r="K98" s="98"/>
    </row>
    <row r="99" spans="5:11" x14ac:dyDescent="0.3">
      <c r="E99" s="98"/>
      <c r="G99" s="98"/>
      <c r="H99" s="93"/>
      <c r="I99" s="98"/>
      <c r="K99" s="98"/>
    </row>
    <row r="100" spans="5:11" x14ac:dyDescent="0.3">
      <c r="E100" s="98"/>
      <c r="G100" s="98"/>
      <c r="H100" s="93"/>
      <c r="I100" s="98"/>
      <c r="K100" s="98"/>
    </row>
    <row r="101" spans="5:11" x14ac:dyDescent="0.3">
      <c r="E101" s="98"/>
      <c r="G101" s="98"/>
      <c r="H101" s="93"/>
      <c r="I101" s="98"/>
      <c r="K101" s="98"/>
    </row>
    <row r="102" spans="5:11" x14ac:dyDescent="0.3">
      <c r="E102" s="98"/>
      <c r="G102" s="98"/>
      <c r="H102" s="93"/>
      <c r="I102" s="98"/>
      <c r="K102" s="98"/>
    </row>
    <row r="103" spans="5:11" x14ac:dyDescent="0.3">
      <c r="E103" s="98"/>
      <c r="G103" s="98"/>
      <c r="H103" s="93"/>
      <c r="I103" s="98"/>
      <c r="K103" s="98"/>
    </row>
    <row r="104" spans="5:11" x14ac:dyDescent="0.3">
      <c r="E104" s="98"/>
      <c r="G104" s="98"/>
      <c r="H104" s="93"/>
      <c r="I104" s="98"/>
      <c r="K104" s="98"/>
    </row>
    <row r="105" spans="5:11" x14ac:dyDescent="0.3">
      <c r="E105" s="98"/>
      <c r="G105" s="98"/>
      <c r="H105" s="93"/>
      <c r="I105" s="98"/>
      <c r="K105" s="98"/>
    </row>
    <row r="106" spans="5:11" x14ac:dyDescent="0.3">
      <c r="E106" s="98"/>
      <c r="G106" s="98"/>
      <c r="H106" s="93"/>
      <c r="I106" s="98"/>
      <c r="K106" s="98"/>
    </row>
    <row r="107" spans="5:11" x14ac:dyDescent="0.3">
      <c r="E107" s="98"/>
      <c r="G107" s="98"/>
      <c r="H107" s="93"/>
      <c r="I107" s="98"/>
      <c r="K107" s="98"/>
    </row>
    <row r="108" spans="5:11" x14ac:dyDescent="0.3">
      <c r="E108" s="98"/>
      <c r="G108" s="98"/>
      <c r="H108" s="93"/>
      <c r="I108" s="98"/>
      <c r="K108" s="98"/>
    </row>
    <row r="109" spans="5:11" x14ac:dyDescent="0.3">
      <c r="E109" s="98"/>
      <c r="G109" s="98"/>
      <c r="H109" s="93"/>
      <c r="I109" s="98"/>
      <c r="K109" s="98"/>
    </row>
    <row r="110" spans="5:11" x14ac:dyDescent="0.3">
      <c r="E110" s="98"/>
      <c r="G110" s="98"/>
      <c r="H110" s="93"/>
      <c r="I110" s="98"/>
      <c r="K110" s="98"/>
    </row>
    <row r="111" spans="5:11" x14ac:dyDescent="0.3">
      <c r="E111" s="98"/>
      <c r="G111" s="98"/>
      <c r="H111" s="93"/>
      <c r="I111" s="98"/>
      <c r="K111" s="98"/>
    </row>
    <row r="112" spans="5:11" x14ac:dyDescent="0.3">
      <c r="E112" s="98"/>
      <c r="G112" s="98"/>
      <c r="H112" s="93"/>
      <c r="I112" s="98"/>
      <c r="K112" s="98"/>
    </row>
    <row r="113" spans="5:11" x14ac:dyDescent="0.3">
      <c r="E113" s="98"/>
      <c r="G113" s="98"/>
      <c r="H113" s="93"/>
      <c r="I113" s="98"/>
      <c r="K113" s="98"/>
    </row>
    <row r="114" spans="5:11" x14ac:dyDescent="0.3">
      <c r="E114" s="98"/>
      <c r="G114" s="98"/>
      <c r="H114" s="93"/>
      <c r="I114" s="98"/>
      <c r="K114" s="98"/>
    </row>
    <row r="115" spans="5:11" x14ac:dyDescent="0.3">
      <c r="E115" s="98"/>
      <c r="G115" s="98"/>
      <c r="H115" s="93"/>
      <c r="I115" s="98"/>
      <c r="K115" s="98"/>
    </row>
    <row r="116" spans="5:11" x14ac:dyDescent="0.3">
      <c r="E116" s="98"/>
      <c r="G116" s="98"/>
      <c r="H116" s="93"/>
      <c r="I116" s="98"/>
      <c r="K116" s="98"/>
    </row>
    <row r="117" spans="5:11" x14ac:dyDescent="0.3">
      <c r="E117" s="98"/>
      <c r="G117" s="98"/>
      <c r="H117" s="93"/>
      <c r="I117" s="98"/>
      <c r="K117" s="98"/>
    </row>
    <row r="118" spans="5:11" x14ac:dyDescent="0.3">
      <c r="E118" s="98"/>
      <c r="G118" s="98"/>
      <c r="H118" s="93"/>
      <c r="I118" s="98"/>
      <c r="K118" s="98"/>
    </row>
    <row r="119" spans="5:11" x14ac:dyDescent="0.3">
      <c r="E119" s="98"/>
      <c r="G119" s="98"/>
      <c r="H119" s="93"/>
      <c r="I119" s="98"/>
      <c r="K119" s="98"/>
    </row>
    <row r="120" spans="5:11" x14ac:dyDescent="0.3">
      <c r="E120" s="98"/>
      <c r="G120" s="98"/>
      <c r="H120" s="93"/>
      <c r="I120" s="98"/>
      <c r="K120" s="98"/>
    </row>
    <row r="121" spans="5:11" x14ac:dyDescent="0.3">
      <c r="E121" s="98"/>
      <c r="G121" s="98"/>
      <c r="H121" s="93"/>
      <c r="I121" s="98"/>
      <c r="K121" s="98"/>
    </row>
    <row r="122" spans="5:11" x14ac:dyDescent="0.3">
      <c r="E122" s="98"/>
      <c r="G122" s="98"/>
      <c r="H122" s="93"/>
      <c r="I122" s="98"/>
      <c r="K122" s="98"/>
    </row>
    <row r="123" spans="5:11" x14ac:dyDescent="0.3">
      <c r="E123" s="98"/>
      <c r="G123" s="98"/>
      <c r="H123" s="93"/>
      <c r="I123" s="98"/>
      <c r="K123" s="98"/>
    </row>
    <row r="124" spans="5:11" x14ac:dyDescent="0.3">
      <c r="E124" s="98"/>
      <c r="G124" s="98"/>
      <c r="H124" s="93"/>
      <c r="I124" s="98"/>
      <c r="K124" s="98"/>
    </row>
    <row r="125" spans="5:11" x14ac:dyDescent="0.3">
      <c r="E125" s="98"/>
      <c r="G125" s="98"/>
      <c r="H125" s="93"/>
      <c r="I125" s="98"/>
      <c r="K125" s="98"/>
    </row>
    <row r="126" spans="5:11" x14ac:dyDescent="0.3">
      <c r="E126" s="98"/>
      <c r="G126" s="98"/>
      <c r="H126" s="93"/>
      <c r="I126" s="98"/>
      <c r="K126" s="98"/>
    </row>
    <row r="127" spans="5:11" x14ac:dyDescent="0.3">
      <c r="E127" s="98"/>
      <c r="G127" s="98"/>
      <c r="H127" s="93"/>
      <c r="I127" s="98"/>
      <c r="K127" s="98"/>
    </row>
    <row r="128" spans="5:11" x14ac:dyDescent="0.3">
      <c r="E128" s="98"/>
      <c r="G128" s="98"/>
      <c r="H128" s="93"/>
      <c r="I128" s="98"/>
      <c r="K128" s="98"/>
    </row>
    <row r="129" spans="5:11" x14ac:dyDescent="0.3">
      <c r="E129" s="98"/>
      <c r="G129" s="98"/>
      <c r="H129" s="93"/>
      <c r="I129" s="98"/>
      <c r="K129" s="98"/>
    </row>
  </sheetData>
  <sheetProtection algorithmName="SHA-512" hashValue="6ZfFWLzjtOaJDLtrYSLYUl7G7kUgOOsIrcS54GUaUp1csuaMjjutI4ybZxU+aKbb953MxWH5ckTOsVokjiAFqA==" saltValue="D+VSSMp1EPBaYJkY4CFR+Q==" spinCount="100000" sheet="1" selectLockedCells="1" sort="0" autoFilter="0"/>
  <autoFilter ref="A8:K75"/>
  <mergeCells count="2">
    <mergeCell ref="D7:K7"/>
    <mergeCell ref="A2:A6"/>
  </mergeCells>
  <hyperlinks>
    <hyperlink ref="M8" location="'Información del producto'!A1" display="Información del producto"/>
    <hyperlink ref="L8" location="'Información de la etiqueta '!A1" display="Información de la etiqueta"/>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88"/>
  <sheetViews>
    <sheetView showGridLines="0" showRowColHeaders="0" zoomScale="90" zoomScaleNormal="90" workbookViewId="0">
      <pane xSplit="1" ySplit="9" topLeftCell="B10" activePane="bottomRight" state="frozen"/>
      <selection activeCell="B87" sqref="B87"/>
      <selection pane="topRight" activeCell="B87" sqref="B87"/>
      <selection pane="bottomLeft" activeCell="B87" sqref="B87"/>
      <selection pane="bottomRight" activeCell="D9" sqref="D9"/>
    </sheetView>
  </sheetViews>
  <sheetFormatPr defaultColWidth="9.109375" defaultRowHeight="14.4" x14ac:dyDescent="0.3"/>
  <cols>
    <col min="1" max="1" width="40.6640625" style="45" customWidth="1"/>
    <col min="2" max="2" width="34.109375" style="45" bestFit="1" customWidth="1"/>
    <col min="3" max="3" width="22.5546875" style="45" customWidth="1"/>
    <col min="4" max="4" width="15.6640625" style="46" customWidth="1"/>
    <col min="5" max="5" width="18.5546875" style="46" customWidth="1"/>
    <col min="6" max="6" width="13.109375" style="46" customWidth="1"/>
    <col min="7" max="7" width="13.5546875" style="46" customWidth="1"/>
    <col min="8" max="8" width="13" style="46" customWidth="1"/>
    <col min="9" max="10" width="14.6640625" style="46" customWidth="1"/>
    <col min="11" max="11" width="18.109375" style="46" customWidth="1"/>
    <col min="12" max="12" width="20.33203125" style="46" customWidth="1"/>
    <col min="13" max="13" width="39.44140625" style="46" customWidth="1"/>
    <col min="14" max="14" width="15.6640625" style="46" customWidth="1"/>
    <col min="15" max="16384" width="9.109375" style="46"/>
  </cols>
  <sheetData>
    <row r="1" spans="1:14" ht="24" customHeight="1" x14ac:dyDescent="0.3">
      <c r="A1" s="57" t="str">
        <f>+'Página principal'!A1:B1</f>
        <v>Última revisión : 11/9/2020</v>
      </c>
      <c r="B1" s="260"/>
      <c r="C1" s="415"/>
    </row>
    <row r="2" spans="1:14" ht="18.75" customHeight="1" x14ac:dyDescent="0.3">
      <c r="A2" s="542" t="str">
        <f>+'Página principal'!A2:A6</f>
        <v>Este producto contó con el apoyo del acuerdo de cooperación número 12-25-A-5357, 15-SCIDX-NY-0001, and 18-SCIDX-NY-0001 A01 entre US FDA, USDA y la Universidad de Cornell. La información y los puntos de vista contenidos en este producto no necesariamente reflejan los puntos de vista y las políticas de las organizaciones que apoyan y cooperan con la Universidad de Cornell. 
Para sugerir ediciones, actualizaciones o productos adicionales, comuníquese con Donna Clements (dmp274@cornell.edu, 909-552-4355).</v>
      </c>
      <c r="B2" s="210"/>
      <c r="C2" s="414"/>
      <c r="D2" s="47"/>
    </row>
    <row r="3" spans="1:14" ht="23.25" customHeight="1" x14ac:dyDescent="0.3">
      <c r="A3" s="542"/>
      <c r="B3" s="210"/>
      <c r="C3" s="414"/>
      <c r="D3" s="47"/>
    </row>
    <row r="4" spans="1:14" ht="31.5" customHeight="1" x14ac:dyDescent="0.3">
      <c r="A4" s="542"/>
      <c r="B4" s="210"/>
      <c r="C4" s="414"/>
      <c r="D4" s="47"/>
    </row>
    <row r="5" spans="1:14" ht="31.5" customHeight="1" x14ac:dyDescent="0.3">
      <c r="A5" s="542"/>
      <c r="B5" s="210"/>
      <c r="C5" s="414"/>
      <c r="D5" s="47"/>
    </row>
    <row r="6" spans="1:14" ht="25.5" customHeight="1" thickBot="1" x14ac:dyDescent="0.35">
      <c r="A6" s="542"/>
      <c r="B6" s="210"/>
      <c r="C6" s="414"/>
      <c r="D6" s="47"/>
    </row>
    <row r="7" spans="1:14" ht="18.600000000000001" customHeight="1" thickBot="1" x14ac:dyDescent="0.35">
      <c r="A7" s="542"/>
      <c r="B7" s="210"/>
      <c r="C7" s="414"/>
      <c r="D7" s="214"/>
      <c r="E7" s="556" t="s">
        <v>534</v>
      </c>
      <c r="F7" s="557"/>
      <c r="G7" s="557"/>
      <c r="H7" s="557"/>
      <c r="I7" s="557"/>
      <c r="J7" s="557"/>
      <c r="K7" s="557"/>
    </row>
    <row r="8" spans="1:14" ht="15.75" customHeight="1" thickBot="1" x14ac:dyDescent="0.35">
      <c r="E8" s="553" t="str">
        <f>+'Full Database (hide)'!N2</f>
        <v xml:space="preserve">
Etiqueta de la EPA</v>
      </c>
      <c r="F8" s="554"/>
      <c r="G8" s="555"/>
      <c r="H8" s="553" t="s">
        <v>536</v>
      </c>
      <c r="I8" s="554"/>
      <c r="J8" s="555"/>
      <c r="K8" s="558" t="str">
        <f>+'Full Database (hide)'!S3</f>
        <v>¿Contiene declaración de eficacia para controlar microorganismos de importancia para la salud pública?</v>
      </c>
      <c r="L8" s="213"/>
    </row>
    <row r="9" spans="1:14" ht="138.75" customHeight="1" thickBot="1" x14ac:dyDescent="0.35">
      <c r="A9" s="117" t="str">
        <f>+'Full Database (hide)'!A3</f>
        <v>Nombre del producto con la etiqueta de la EPA</v>
      </c>
      <c r="B9" s="217" t="str">
        <f>+'Full Database (hide)'!B3</f>
        <v>Nombres de marcas alternativas</v>
      </c>
      <c r="C9" s="432" t="str">
        <f>+'Full Database (hide)'!W3</f>
        <v>Etiqueta secundaria de la EPA</v>
      </c>
      <c r="D9" s="574" t="s">
        <v>535</v>
      </c>
      <c r="E9" s="18" t="str">
        <f>+'Full Database (hide)'!N3</f>
        <v xml:space="preserve">
Número de registro de la EPA</v>
      </c>
      <c r="F9" s="21" t="str">
        <f>+'Full Database (hide)'!O3</f>
        <v xml:space="preserve">
Enlace de acceso a la etiqueta de la EPA (en inglés)</v>
      </c>
      <c r="G9" s="20" t="str">
        <f>+'Full Database (hide)'!T3</f>
        <v xml:space="preserve">
Información de uso de la etiqueta según la fecha de su versión:</v>
      </c>
      <c r="H9" s="19" t="str">
        <f>+'Full Database (hide)'!P3</f>
        <v>¿Etiquetado para el uso en superficies no porosas en contacto con alimentos?</v>
      </c>
      <c r="I9" s="106" t="str">
        <f>+'Full Database (hide)'!Q3</f>
        <v xml:space="preserve">
¿Etiquetado para el uso en agua en el lavado de frutas y verduras?</v>
      </c>
      <c r="J9" s="20" t="str">
        <f>+'Full Database (hide)'!R3</f>
        <v xml:space="preserve">
¿Etiquetado para uso en agua de riego?</v>
      </c>
      <c r="K9" s="559"/>
      <c r="L9" s="230" t="str">
        <f>+'Full Database (hide)'!M3</f>
        <v xml:space="preserve">
Listado del instituto de revisión de materiales orgánicos (OMRI por sus siglas en inglés)</v>
      </c>
      <c r="M9" s="78" t="str">
        <f>+'Full Database (hide)'!V3</f>
        <v>Notas</v>
      </c>
      <c r="N9" s="575" t="s">
        <v>537</v>
      </c>
    </row>
    <row r="10" spans="1:14" ht="40.5" customHeight="1" x14ac:dyDescent="0.3">
      <c r="A10" s="48" t="str">
        <f>'Full Database (hide)'!A4</f>
        <v>Agchlor 310</v>
      </c>
      <c r="B10" s="257" t="str">
        <f>+'Full Database (hide)'!B4</f>
        <v>•Agchlor 310F</v>
      </c>
      <c r="C10" s="460" t="str">
        <f>+'Full Database (hide)'!W4</f>
        <v>N/A</v>
      </c>
      <c r="D10" s="429"/>
      <c r="E10" s="141" t="str">
        <f>'Full Database (hide)'!N4</f>
        <v>2792-62</v>
      </c>
      <c r="F10" s="118" t="str">
        <f>HYPERLINK('Full Database (hide)'!O4,"Etiqueta PDF")</f>
        <v>Etiqueta PDF</v>
      </c>
      <c r="G10" s="150">
        <f>'Full Database (hide)'!T4</f>
        <v>41052</v>
      </c>
      <c r="H10" s="64" t="str">
        <f>IF(ISNUMBER('Full Database (hide)'!P4),"Si                    Vea pagina "&amp;'Full Database (hide)'!P4,"No")</f>
        <v>Si                    Vea pagina 7</v>
      </c>
      <c r="I10" s="107" t="str">
        <f>IF(ISNUMBER('Full Database (hide)'!Q4),"Si                    Vea la pagina "&amp;'Full Database (hide)'!Q4,"No")</f>
        <v>Si                    Vea la pagina 7</v>
      </c>
      <c r="J10" s="65" t="str">
        <f>IF(ISNUMBER('Full Database (hide)'!R4),"Yes                  See Page "&amp;'Full Database (hide)'!R4,"No")</f>
        <v>No</v>
      </c>
      <c r="K10" s="233" t="str">
        <f>+'Full Database (hide)'!S4</f>
        <v>No</v>
      </c>
      <c r="L10" s="231" t="str">
        <f>'Full Database (hide)'!M4</f>
        <v>No enlistado</v>
      </c>
      <c r="M10" s="67" t="str">
        <f>+'Full Database (hide)'!V4</f>
        <v>Ninguno</v>
      </c>
      <c r="N10" s="42"/>
    </row>
    <row r="11" spans="1:14" ht="43.2" x14ac:dyDescent="0.3">
      <c r="A11" s="143" t="str">
        <f>'Full Database (hide)'!A5</f>
        <v>Alpet D2</v>
      </c>
      <c r="B11" s="257" t="str">
        <f>+'Full Database (hide)'!B5</f>
        <v>•Alpet D2 Surface Sanitizer
•Alpet Surface Sanitizer D2</v>
      </c>
      <c r="C11" s="435" t="str">
        <f>+'Full Database (hide)'!W5</f>
        <v>N/A</v>
      </c>
      <c r="D11" s="430"/>
      <c r="E11" s="144" t="str">
        <f>'Full Database (hide)'!N5</f>
        <v>73232-1</v>
      </c>
      <c r="F11" s="118" t="str">
        <f>HYPERLINK('Full Database (hide)'!O5,"Etiqueta PDF")</f>
        <v>Etiqueta PDF</v>
      </c>
      <c r="G11" s="151">
        <f>'Full Database (hide)'!T5</f>
        <v>43942</v>
      </c>
      <c r="H11" s="145" t="str">
        <f>IF(ISNUMBER('Full Database (hide)'!P5),"Si                    Vea la pagina "&amp;'Full Database (hide)'!P5,"No")</f>
        <v>Si                    Vea la pagina 6</v>
      </c>
      <c r="I11" s="146" t="str">
        <f>IF(ISNUMBER('Full Database (hide)'!Q5),"Yes                  See Page "&amp;'Full Database (hide)'!Q5,"No")</f>
        <v>No</v>
      </c>
      <c r="J11" s="211" t="str">
        <f>IF(ISNUMBER('Full Database (hide)'!R5),"Yes                  See Page "&amp;'Full Database (hide)'!R5,"No")</f>
        <v>No</v>
      </c>
      <c r="K11" s="236" t="str">
        <f>+'Full Database (hide)'!S5</f>
        <v>Para superficies en contacto con alimentos</v>
      </c>
      <c r="L11" s="232" t="str">
        <f>'Full Database (hide)'!M5</f>
        <v>No enlistado</v>
      </c>
      <c r="M11" s="147" t="str">
        <f>+'Full Database (hide)'!V5</f>
        <v xml:space="preserve">Ninguno </v>
      </c>
      <c r="N11" s="43"/>
    </row>
    <row r="12" spans="1:14" ht="45" customHeight="1" x14ac:dyDescent="0.3">
      <c r="A12" s="143" t="str">
        <f>'Full Database (hide)'!A6</f>
        <v>Anthium Dioxcide</v>
      </c>
      <c r="B12" s="257" t="str">
        <f>+'Full Database (hide)'!B6</f>
        <v>•Anthium TM Dioxcide 
•stabilized chlorine dioxide</v>
      </c>
      <c r="C12" s="433" t="str">
        <f>+'Full Database (hide)'!W6</f>
        <v>N/A</v>
      </c>
      <c r="D12" s="430"/>
      <c r="E12" s="144" t="str">
        <f>'Full Database (hide)'!N6</f>
        <v>9150-2</v>
      </c>
      <c r="F12" s="118" t="str">
        <f>HYPERLINK('Full Database (hide)'!O6,"Etiqueta PDF")</f>
        <v>Etiqueta PDF</v>
      </c>
      <c r="G12" s="151">
        <f>'Full Database (hide)'!T6</f>
        <v>43927</v>
      </c>
      <c r="H12" s="145" t="str">
        <f>IF(ISNUMBER('Full Database (hide)'!P6),"Si                    Vea la pagina "&amp;'Full Database (hide)'!P6,"No")</f>
        <v>Si                    Vea la pagina 23</v>
      </c>
      <c r="I12" s="146" t="str">
        <f>IF(ISNUMBER('Full Database (hide)'!Q6),"Si                    Vea la pagina "&amp;'Full Database (hide)'!Q6,"No")</f>
        <v>Si                    Vea la pagina 9</v>
      </c>
      <c r="J12" s="211" t="str">
        <f>IF(ISNUMBER('Full Database (hide)'!R6),"Si                    Vea la pagina "&amp;'Full Database (hide)'!R6,"No")</f>
        <v>Si                    Vea la pagina 22</v>
      </c>
      <c r="K12" s="234" t="str">
        <f>+'Full Database (hide)'!S6</f>
        <v>No</v>
      </c>
      <c r="L12" s="232" t="str">
        <f>'Full Database (hide)'!M6</f>
        <v>No enlistado</v>
      </c>
      <c r="M12" s="147" t="str">
        <f>+'Full Database (hide)'!V6</f>
        <v>Ninguno</v>
      </c>
      <c r="N12" s="43"/>
    </row>
    <row r="13" spans="1:14" ht="43.2" x14ac:dyDescent="0.3">
      <c r="A13" s="143" t="str">
        <f>'Full Database (hide)'!A7</f>
        <v>Antimicrobial Fruit and Vegetable Treatment</v>
      </c>
      <c r="B13" s="257" t="str">
        <f>+'Full Database (hide)'!B7</f>
        <v>•Market Guard 700
•Simply Save Antimicrobial Produce Wash</v>
      </c>
      <c r="C13" s="433" t="str">
        <f>+'Full Database (hide)'!W7</f>
        <v>N/A</v>
      </c>
      <c r="D13" s="430"/>
      <c r="E13" s="144" t="str">
        <f>'Full Database (hide)'!N7</f>
        <v>1677-234</v>
      </c>
      <c r="F13" s="118" t="str">
        <f>HYPERLINK('Full Database (hide)'!O7,"Etiqueta PDF")</f>
        <v>Etiqueta PDF</v>
      </c>
      <c r="G13" s="151">
        <f>'Full Database (hide)'!T7</f>
        <v>43039</v>
      </c>
      <c r="H13" s="145" t="str">
        <f>IF(ISNUMBER('Full Database (hide)'!P7),"Yes                  See Page "&amp;'Full Database (hide)'!P7,"No")</f>
        <v>No</v>
      </c>
      <c r="I13" s="146" t="str">
        <f>IF(ISNUMBER('Full Database (hide)'!Q7),"Si                    Vea la pagina "&amp;'Full Database (hide)'!Q7,"No")</f>
        <v>Si                    Vea la pagina 4</v>
      </c>
      <c r="J13" s="211" t="str">
        <f>IF(ISNUMBER('Full Database (hide)'!R7),"Yes                  See Page "&amp;'Full Database (hide)'!R7,"No")</f>
        <v>No</v>
      </c>
      <c r="K13" s="234" t="str">
        <f>+'Full Database (hide)'!S7</f>
        <v>Para lavar frutas y verduras</v>
      </c>
      <c r="L13" s="232" t="str">
        <f>'Full Database (hide)'!M7</f>
        <v>No enlistado</v>
      </c>
      <c r="M13" s="147" t="str">
        <f>+'Full Database (hide)'!V7</f>
        <v>Ninguno</v>
      </c>
      <c r="N13" s="43"/>
    </row>
    <row r="14" spans="1:14" ht="57.6" x14ac:dyDescent="0.3">
      <c r="A14" s="51" t="str">
        <f>'Full Database (hide)'!A8</f>
        <v>BioSide HS 15% (Sublabel A)</v>
      </c>
      <c r="B14" s="257" t="str">
        <f>+'Full Database (hide)'!B8</f>
        <v>•Pentagreen 15%
•Peragreen WW</v>
      </c>
      <c r="C14" s="433" t="str">
        <f>+'Full Database (hide)'!W8</f>
        <v xml:space="preserve">
Etiqueta secundaria A: Instrucciones generales de uso (BioSide HS 15%)</v>
      </c>
      <c r="D14" s="430"/>
      <c r="E14" s="142" t="str">
        <f>'Full Database (hide)'!N8</f>
        <v>63838-2</v>
      </c>
      <c r="F14" s="118" t="str">
        <f>HYPERLINK('Full Database (hide)'!O8,"Etiqueta PDF")</f>
        <v>Etiqueta PDF</v>
      </c>
      <c r="G14" s="152">
        <f>'Full Database (hide)'!T8</f>
        <v>43882</v>
      </c>
      <c r="H14" s="74" t="str">
        <f>IF(ISNUMBER('Full Database (hide)'!P8),"Si                    Vea la pagina "&amp;'Full Database (hide)'!P8,"No")</f>
        <v>Si                    Vea la pagina 5</v>
      </c>
      <c r="I14" s="108" t="str">
        <f>IF(ISNUMBER('Full Database (hide)'!Q8),"Si                    Vea la pagina "&amp;'Full Database (hide)'!Q8,"No")</f>
        <v>Si                    Vea la pagina 9</v>
      </c>
      <c r="J14" s="75" t="str">
        <f>IF(ISNUMBER('Full Database (hide)'!R8),"Yes                  See Page "&amp;'Full Database (hide)'!R8,"No")</f>
        <v>No</v>
      </c>
      <c r="K14" s="236" t="str">
        <f>+'Full Database (hide)'!S8</f>
        <v>Para superficies en contacto con alimentos</v>
      </c>
      <c r="L14" s="235" t="str">
        <f>'Full Database (hide)'!M8</f>
        <v>Consulte las notas para conocer las restricciones</v>
      </c>
      <c r="M14" s="77" t="str">
        <f>+'Full Database (hide)'!V8</f>
        <v>Restricciones de OMRI: Permitido como desinfectante de procesamiento; Permitido con restricciones para el control de plagas</v>
      </c>
      <c r="N14" s="43"/>
    </row>
    <row r="15" spans="1:14" ht="43.2" x14ac:dyDescent="0.3">
      <c r="A15" s="51" t="str">
        <f>'Full Database (hide)'!A9</f>
        <v>BioSide HS 15% (Sublabel B)</v>
      </c>
      <c r="B15" s="257" t="str">
        <f>+'Full Database (hide)'!B9</f>
        <v>•Pentagreen 15%
•Peragreen WW</v>
      </c>
      <c r="C15" s="433" t="str">
        <f>+'Full Database (hide)'!W9</f>
        <v>Etiqueta secundaria B: Usos agrícolas (Peragreen 15%)</v>
      </c>
      <c r="D15" s="430"/>
      <c r="E15" s="142" t="str">
        <f>'Full Database (hide)'!N9</f>
        <v>63838-2</v>
      </c>
      <c r="F15" s="118" t="str">
        <f>HYPERLINK('Full Database (hide)'!O9,"EtiquetaPDF")</f>
        <v>EtiquetaPDF</v>
      </c>
      <c r="G15" s="152">
        <f>'Full Database (hide)'!T9</f>
        <v>43882</v>
      </c>
      <c r="H15" s="74" t="str">
        <f>IF(ISNUMBER('Full Database (hide)'!P9),"Yes                  See Page "&amp;'Full Database (hide)'!P9,"No")</f>
        <v>No</v>
      </c>
      <c r="I15" s="108" t="str">
        <f>IF(ISNUMBER('Full Database (hide)'!Q9),"Si                    Vea la pagina "&amp;'Full Database (hide)'!Q9,"No")</f>
        <v>Si                    Vea la pagina 14</v>
      </c>
      <c r="J15" s="75" t="str">
        <f>IF(ISNUMBER('Full Database (hide)'!R9),"Si                    Vea la pagina "&amp;'Full Database (hide)'!R9,"No")</f>
        <v>Si                    Vea la pagina 15</v>
      </c>
      <c r="K15" s="236" t="str">
        <f>+'Full Database (hide)'!S9</f>
        <v>No</v>
      </c>
      <c r="L15" s="235" t="str">
        <f>'Full Database (hide)'!M9</f>
        <v>Consulte las notas para conocer las restricciones</v>
      </c>
      <c r="M15" s="77" t="str">
        <f>+'Full Database (hide)'!V9</f>
        <v>Restricciones de OMRI: Permitido como desinfectante de procesamiento; Permitido con restricciones para el control de plagas</v>
      </c>
      <c r="N15" s="43"/>
    </row>
    <row r="16" spans="1:14" ht="28.8" x14ac:dyDescent="0.3">
      <c r="A16" s="51" t="str">
        <f>'Full Database (hide)'!A10</f>
        <v>Bromicide 4000</v>
      </c>
      <c r="B16" s="257" t="str">
        <f>+'Full Database (hide)'!B10</f>
        <v>•Liquibrom 4000</v>
      </c>
      <c r="C16" s="433" t="str">
        <f>+'Full Database (hide)'!W10</f>
        <v>N/A</v>
      </c>
      <c r="D16" s="430"/>
      <c r="E16" s="142" t="str">
        <f>'Full Database (hide)'!N10</f>
        <v>83451-17</v>
      </c>
      <c r="F16" s="118" t="str">
        <f>HYPERLINK('Full Database (hide)'!O10,"Etiqueta PDF")</f>
        <v>Etiqueta PDF</v>
      </c>
      <c r="G16" s="152">
        <f>'Full Database (hide)'!T10</f>
        <v>42369</v>
      </c>
      <c r="H16" s="74" t="str">
        <f>IF(ISNUMBER('Full Database (hide)'!P10),"Yes                  See Page "&amp;'Full Database (hide)'!P10,"No")</f>
        <v>No</v>
      </c>
      <c r="I16" s="108" t="str">
        <f>IF(ISNUMBER('Full Database (hide)'!Q10),"Si                    Vea la pagina "&amp;'Full Database (hide)'!Q10,"No")</f>
        <v>Si                    Vea la pagina 4</v>
      </c>
      <c r="J16" s="75" t="str">
        <f>IF(ISNUMBER('Full Database (hide)'!R10),"Yes                  See Page "&amp;'Full Database (hide)'!R10,"No")</f>
        <v>No</v>
      </c>
      <c r="K16" s="236" t="str">
        <f>+'Full Database (hide)'!S10</f>
        <v>No</v>
      </c>
      <c r="L16" s="235" t="str">
        <f>'Full Database (hide)'!M10</f>
        <v>No enlistado</v>
      </c>
      <c r="M16" s="77" t="str">
        <f>+'Full Database (hide)'!V10</f>
        <v>Ninguno</v>
      </c>
      <c r="N16" s="43"/>
    </row>
    <row r="17" spans="1:14" ht="28.8" x14ac:dyDescent="0.3">
      <c r="A17" s="51" t="str">
        <f>'Full Database (hide)'!A11</f>
        <v>Bromide Plus</v>
      </c>
      <c r="B17" s="257" t="str">
        <f>+'Full Database (hide)'!B11</f>
        <v>•AZURE® Deluxe Algae Controller
•Crystal® Blue</v>
      </c>
      <c r="C17" s="433" t="str">
        <f>+'Full Database (hide)'!W11</f>
        <v>N/A</v>
      </c>
      <c r="D17" s="430"/>
      <c r="E17" s="142" t="str">
        <f>'Full Database (hide)'!N11</f>
        <v>8622-49</v>
      </c>
      <c r="F17" s="118" t="str">
        <f>HYPERLINK('Full Database (hide)'!O11,"Etiqueta PDF")</f>
        <v>Etiqueta PDF</v>
      </c>
      <c r="G17" s="152">
        <f>'Full Database (hide)'!T11</f>
        <v>41493</v>
      </c>
      <c r="H17" s="74" t="str">
        <f>IF(ISNUMBER('Full Database (hide)'!P11),"Yes                  See Page "&amp;'Full Database (hide)'!P11,"No")</f>
        <v>No</v>
      </c>
      <c r="I17" s="108" t="str">
        <f>IF(ISNUMBER('Full Database (hide)'!Q11),"Si                    Vea la pagina "&amp;'Full Database (hide)'!Q11,"No")</f>
        <v>Si                    Vea la pagina 5</v>
      </c>
      <c r="J17" s="75" t="str">
        <f>IF(ISNUMBER('Full Database (hide)'!R11),"Yes                  See Page "&amp;'Full Database (hide)'!R11,"No")</f>
        <v>No</v>
      </c>
      <c r="K17" s="236" t="str">
        <f>+'Full Database (hide)'!S11</f>
        <v>No</v>
      </c>
      <c r="L17" s="235" t="str">
        <f>'Full Database (hide)'!M11</f>
        <v>No enlistado</v>
      </c>
      <c r="M17" s="77" t="str">
        <f>+'Full Database (hide)'!V11</f>
        <v>Ninguno</v>
      </c>
      <c r="N17" s="43"/>
    </row>
    <row r="18" spans="1:14" ht="28.8" x14ac:dyDescent="0.3">
      <c r="A18" s="51" t="str">
        <f>'Full Database (hide)'!A12</f>
        <v>Busan 6040</v>
      </c>
      <c r="B18" s="257" t="str">
        <f>+'Full Database (hide)'!B12</f>
        <v>N/A</v>
      </c>
      <c r="C18" s="433" t="str">
        <f>+'Full Database (hide)'!W12</f>
        <v>N/A</v>
      </c>
      <c r="D18" s="430"/>
      <c r="E18" s="142" t="str">
        <f>'Full Database (hide)'!N12</f>
        <v>1448-345</v>
      </c>
      <c r="F18" s="118" t="str">
        <f>HYPERLINK('Full Database (hide)'!O12,"Etiqueta PDF")</f>
        <v>Etiqueta PDF</v>
      </c>
      <c r="G18" s="152">
        <f>'Full Database (hide)'!T12</f>
        <v>41248</v>
      </c>
      <c r="H18" s="74" t="str">
        <f>IF(ISNUMBER('Full Database (hide)'!P12),"Yes                  See Page "&amp;'Full Database (hide)'!P12,"No")</f>
        <v>No</v>
      </c>
      <c r="I18" s="108" t="str">
        <f>IF(ISNUMBER('Full Database (hide)'!Q12),"Si                    Vea la pagina"&amp;'Full Database (hide)'!Q12,"No")</f>
        <v>Si                    Vea la pagina5</v>
      </c>
      <c r="J18" s="75" t="str">
        <f>IF(ISNUMBER('Full Database (hide)'!R12),"Yes                  See Page "&amp;'Full Database (hide)'!R12,"No")</f>
        <v>No</v>
      </c>
      <c r="K18" s="236" t="str">
        <f>+'Full Database (hide)'!S12</f>
        <v>No</v>
      </c>
      <c r="L18" s="235" t="str">
        <f>'Full Database (hide)'!M12</f>
        <v>No enlistado</v>
      </c>
      <c r="M18" s="77" t="str">
        <f>+'Full Database (hide)'!V12</f>
        <v>Ninguno</v>
      </c>
      <c r="N18" s="43"/>
    </row>
    <row r="19" spans="1:14" ht="58.5" customHeight="1" x14ac:dyDescent="0.3">
      <c r="A19" s="51" t="str">
        <f>'Full Database (hide)'!A13</f>
        <v>Carnebon 200</v>
      </c>
      <c r="B19" s="257" t="str">
        <f>+'Full Database (hide)'!B13</f>
        <v xml:space="preserve">•Anthium BCD-200  </v>
      </c>
      <c r="C19" s="433" t="str">
        <f>+'Full Database (hide)'!W13</f>
        <v>N/A</v>
      </c>
      <c r="D19" s="430"/>
      <c r="E19" s="142" t="str">
        <f>'Full Database (hide)'!N13</f>
        <v>9150-3</v>
      </c>
      <c r="F19" s="118" t="str">
        <f>HYPERLINK('Full Database (hide)'!O13,"Etiqueta PDF")</f>
        <v>Etiqueta PDF</v>
      </c>
      <c r="G19" s="152">
        <f>'Full Database (hide)'!T13</f>
        <v>43963</v>
      </c>
      <c r="H19" s="74" t="str">
        <f>IF(ISNUMBER('Full Database (hide)'!P13),"Si                    Vea la pagina "&amp;'Full Database (hide)'!P13,"No")</f>
        <v>Si                    Vea la pagina 8</v>
      </c>
      <c r="I19" s="108" t="str">
        <f>IF(ISNUMBER('Full Database (hide)'!Q13),"Si                    Vea la pagina "&amp;'Full Database (hide)'!Q13,"No")</f>
        <v>Si                    Vea la pagina 12</v>
      </c>
      <c r="J19" s="75" t="str">
        <f>IF(ISNUMBER('Full Database (hide)'!R13),"Si                    Vea la pagina "&amp;'Full Database (hide)'!R13,"No")</f>
        <v>Si                    Vea la pagina 23</v>
      </c>
      <c r="K19" s="236" t="str">
        <f>+'Full Database (hide)'!S13</f>
        <v>No</v>
      </c>
      <c r="L19" s="235" t="str">
        <f>'Full Database (hide)'!M13</f>
        <v>No enlistado</v>
      </c>
      <c r="M19" s="77" t="str">
        <f>+'Full Database (hide)'!V13</f>
        <v>Ninguno</v>
      </c>
      <c r="N19" s="43"/>
    </row>
    <row r="20" spans="1:14" ht="158.4" x14ac:dyDescent="0.3">
      <c r="A20" s="51" t="str">
        <f>'Full Database (hide)'!A14</f>
        <v>CLB</v>
      </c>
      <c r="B20" s="257" t="str">
        <f>+'Full Database (hide)'!B14</f>
        <v>•Clorox Regular Bleach 2
•Clorox Mold Attacker 
•Clorox Mold Blaster
•Clorox Mold Destroyer
•Clorox Mold Eliminator
•Clorox Mold Killer
•Clorox Mold Remover
•Clorox Mold Eliminator Bleach
•Clorox Kills 99.9% of Germs* Regular Bleach
•Clorox Disinfecting Bleach 2</v>
      </c>
      <c r="C20" s="433" t="str">
        <f>+'Full Database (hide)'!W14</f>
        <v>N/A</v>
      </c>
      <c r="D20" s="430"/>
      <c r="E20" s="142" t="str">
        <f>'Full Database (hide)'!N14</f>
        <v>5813-111</v>
      </c>
      <c r="F20" s="118" t="str">
        <f>HYPERLINK('Full Database (hide)'!O14,"Etiqueta PDF")</f>
        <v>Etiqueta PDF</v>
      </c>
      <c r="G20" s="152">
        <f>'Full Database (hide)'!T14</f>
        <v>43641</v>
      </c>
      <c r="H20" s="74" t="str">
        <f>IF(ISNUMBER('Full Database (hide)'!P14),"Si                    Vea la pagina "&amp;'Full Database (hide)'!P14,"No")</f>
        <v>Si                    Vea la pagina 15</v>
      </c>
      <c r="I20" s="108" t="str">
        <f>IF(ISNUMBER('Full Database (hide)'!Q14),"Si                    Vea la pagina "&amp;'Full Database (hide)'!Q14,"No")</f>
        <v>Si                    Vea la pagina 15</v>
      </c>
      <c r="J20" s="75" t="str">
        <f>IF(ISNUMBER('Full Database (hide)'!R14),"Yes                  See Page "&amp;'Full Database (hide)'!R14,"No")</f>
        <v>No</v>
      </c>
      <c r="K20" s="236" t="str">
        <f>+'Full Database (hide)'!S14</f>
        <v>Para superficies en contacto con alimentos</v>
      </c>
      <c r="L20" s="235" t="str">
        <f>'Full Database (hide)'!M14</f>
        <v>No enlistado</v>
      </c>
      <c r="M20" s="77" t="str">
        <f>+'Full Database (hide)'!V14</f>
        <v>Ninguno</v>
      </c>
      <c r="N20" s="43"/>
    </row>
    <row r="21" spans="1:14" ht="43.2" x14ac:dyDescent="0.3">
      <c r="A21" s="51" t="str">
        <f>'Full Database (hide)'!A15</f>
        <v>CLB I</v>
      </c>
      <c r="B21" s="257" t="str">
        <f>+'Full Database (hide)'!B15</f>
        <v>•Clorox Germicidal Bleach 3
•Clorox Performance Bleach 1</v>
      </c>
      <c r="C21" s="433" t="str">
        <f>+'Full Database (hide)'!W15</f>
        <v>N/A</v>
      </c>
      <c r="D21" s="430"/>
      <c r="E21" s="142" t="str">
        <f>'Full Database (hide)'!N15</f>
        <v>5813-114</v>
      </c>
      <c r="F21" s="118" t="str">
        <f>HYPERLINK('Full Database (hide)'!O15,"Etiqueta PDF")</f>
        <v>Etiqueta PDF</v>
      </c>
      <c r="G21" s="152">
        <f>'Full Database (hide)'!T15</f>
        <v>43403</v>
      </c>
      <c r="H21" s="74" t="str">
        <f>IF(ISNUMBER('Full Database (hide)'!P15),"Si                    Vea la pagina "&amp;'Full Database (hide)'!P15,"No")</f>
        <v>Si                    Vea la pagina 14</v>
      </c>
      <c r="I21" s="108" t="str">
        <f>IF(ISNUMBER('Full Database (hide)'!Q15),"Si                    Vea la pagina "&amp;'Full Database (hide)'!Q15,"No")</f>
        <v>Si                    Vea la pagina 14</v>
      </c>
      <c r="J21" s="75" t="str">
        <f>IF(ISNUMBER('Full Database (hide)'!R15),"Yes                  See Page "&amp;'Full Database (hide)'!R15,"No")</f>
        <v>No</v>
      </c>
      <c r="K21" s="236" t="str">
        <f>+'Full Database (hide)'!S15</f>
        <v>Para superficies en contacto con alimentos</v>
      </c>
      <c r="L21" s="235" t="str">
        <f>'Full Database (hide)'!M15</f>
        <v>No enlistado</v>
      </c>
      <c r="M21" s="77" t="str">
        <f>+'Full Database (hide)'!V15</f>
        <v>Ninguno</v>
      </c>
      <c r="N21" s="43"/>
    </row>
    <row r="22" spans="1:14" ht="28.8" x14ac:dyDescent="0.3">
      <c r="A22" s="51" t="str">
        <f>'Full Database (hide)'!A16</f>
        <v>Di-Oxy Solv</v>
      </c>
      <c r="B22" s="257" t="str">
        <f>+'Full Database (hide)'!B16</f>
        <v>N/A</v>
      </c>
      <c r="C22" s="433" t="str">
        <f>+'Full Database (hide)'!W16</f>
        <v>N/A</v>
      </c>
      <c r="D22" s="430"/>
      <c r="E22" s="142" t="str">
        <f>'Full Database (hide)'!N16</f>
        <v>72160-2</v>
      </c>
      <c r="F22" s="118" t="str">
        <f>HYPERLINK('Full Database (hide)'!O16,"Etiqueta PDF")</f>
        <v>Etiqueta PDF</v>
      </c>
      <c r="G22" s="152">
        <f>'Full Database (hide)'!T16</f>
        <v>39406</v>
      </c>
      <c r="H22" s="74" t="str">
        <f>IF(ISNUMBER('Full Database (hide)'!P16),"Yes                  See Page "&amp;'Full Database (hide)'!P16,"No")</f>
        <v>No</v>
      </c>
      <c r="I22" s="108" t="str">
        <f>IF(ISNUMBER('Full Database (hide)'!Q16),"Si                    Vea la pagina "&amp;'Full Database (hide)'!Q16,"No")</f>
        <v>Si                    Vea la pagina 7</v>
      </c>
      <c r="J22" s="75" t="str">
        <f>IF(ISNUMBER('Full Database (hide)'!R16),"Si                    Vea la pagina "&amp;'Full Database (hide)'!R16,"No")</f>
        <v>Si                    Vea la pagina 5</v>
      </c>
      <c r="K22" s="236" t="str">
        <f>+'Full Database (hide)'!S16</f>
        <v>No</v>
      </c>
      <c r="L22" s="235" t="str">
        <f>'Full Database (hide)'!M16</f>
        <v>Permitido con restricciones</v>
      </c>
      <c r="M22" s="77" t="str">
        <f>+'Full Database (hide)'!V16</f>
        <v>Ninguno</v>
      </c>
      <c r="N22" s="43"/>
    </row>
    <row r="23" spans="1:14" ht="43.2" x14ac:dyDescent="0.3">
      <c r="A23" s="51" t="str">
        <f>'Full Database (hide)'!A17</f>
        <v>Dixichlor Lite</v>
      </c>
      <c r="B23" s="257" t="str">
        <f>+'Full Database (hide)'!B17</f>
        <v>N/A</v>
      </c>
      <c r="C23" s="433" t="str">
        <f>+'Full Database (hide)'!W17</f>
        <v>N/A</v>
      </c>
      <c r="D23" s="430"/>
      <c r="E23" s="142" t="str">
        <f>'Full Database (hide)'!N17</f>
        <v>813-14</v>
      </c>
      <c r="F23" s="118" t="str">
        <f>HYPERLINK('Full Database (hide)'!O17,"Etiqueta PDF")</f>
        <v>Etiqueta PDF</v>
      </c>
      <c r="G23" s="152">
        <f>'Full Database (hide)'!T17</f>
        <v>41331</v>
      </c>
      <c r="H23" s="74" t="str">
        <f>IF(ISNUMBER('Full Database (hide)'!P17),"Si                    Vea la pagina "&amp;'Full Database (hide)'!P17,"No")</f>
        <v>Si                    Vea la pagina 12</v>
      </c>
      <c r="I23" s="108" t="str">
        <f>IF(ISNUMBER('Full Database (hide)'!Q17),"Si                    Vea la pagina"&amp;'Full Database (hide)'!Q17,"No")</f>
        <v>Si                    Vea la pagina6</v>
      </c>
      <c r="J23" s="75" t="str">
        <f>IF(ISNUMBER('Full Database (hide)'!R17),"Yes                  See Page "&amp;'Full Database (hide)'!R17,"No")</f>
        <v>No</v>
      </c>
      <c r="K23" s="236" t="str">
        <f>+'Full Database (hide)'!S17</f>
        <v>No</v>
      </c>
      <c r="L23" s="235" t="str">
        <f>'Full Database (hide)'!M17</f>
        <v>No enlistado</v>
      </c>
      <c r="M23" s="77" t="str">
        <f>+'Full Database (hide)'!V17</f>
        <v>Ninguno</v>
      </c>
      <c r="N23" s="43"/>
    </row>
    <row r="24" spans="1:14" ht="144" x14ac:dyDescent="0.3">
      <c r="A24" s="51" t="str">
        <f>'Full Database (hide)'!A18</f>
        <v xml:space="preserve">ECR Calcium Hypochlorite AST </v>
      </c>
      <c r="B24" s="257" t="str">
        <f>+'Full Database (hide)'!B18</f>
        <v>•Aquafit AS1
•Aquafit AS2
•Aquafit AS3
•ECR Aquachlor AS1
•ECR Aquachlor AS2
•ECR Aquachlor AS3
•Aquafit AST
•ECR Aquachlor AST
•San Luis Pump AS300
•Septicfit</v>
      </c>
      <c r="C24" s="433" t="str">
        <f>+'Full Database (hide)'!W18</f>
        <v>N/A</v>
      </c>
      <c r="D24" s="430"/>
      <c r="E24" s="142" t="str">
        <f>'Full Database (hide)'!N18</f>
        <v xml:space="preserve"> 86460-4</v>
      </c>
      <c r="F24" s="118" t="str">
        <f>HYPERLINK('Full Database (hide)'!O18,"Etiqueta PDF")</f>
        <v>Etiqueta PDF</v>
      </c>
      <c r="G24" s="152">
        <f>'Full Database (hide)'!T18</f>
        <v>40619</v>
      </c>
      <c r="H24" s="74" t="str">
        <f>IF(ISNUMBER('Full Database (hide)'!P18),"Si                    Vea la pagina "&amp;'Full Database (hide)'!P18,"No")</f>
        <v>Si                    Vea la pagina 7</v>
      </c>
      <c r="I24" s="108" t="str">
        <f>IF(ISNUMBER('Full Database (hide)'!Q18),"Si                    Vea la pagina "&amp;'Full Database (hide)'!Q18,"No")</f>
        <v>Si                    Vea la pagina 12</v>
      </c>
      <c r="J24" s="75" t="str">
        <f>IF(ISNUMBER('Full Database (hide)'!R18),"Si                    Vea la pagina "&amp;'Full Database (hide)'!R18,"No")</f>
        <v>Si                    Vea la pagina 14</v>
      </c>
      <c r="K24" s="236" t="str">
        <f>+'Full Database (hide)'!S18</f>
        <v>No</v>
      </c>
      <c r="L24" s="235" t="str">
        <f>'Full Database (hide)'!M18</f>
        <v>No enlistado</v>
      </c>
      <c r="M24" s="77" t="str">
        <f>+'Full Database (hide)'!V18</f>
        <v>Ninguno</v>
      </c>
      <c r="N24" s="43"/>
    </row>
    <row r="25" spans="1:14" ht="43.2" x14ac:dyDescent="0.3">
      <c r="A25" s="51" t="str">
        <f>'Full Database (hide)'!A19</f>
        <v xml:space="preserve">ECR Calcium Hypochlorite granules </v>
      </c>
      <c r="B25" s="257" t="str">
        <f>+'Full Database (hide)'!B19</f>
        <v>•Aquafit
•ECR Aquachlor
•DPG Agchlor</v>
      </c>
      <c r="C25" s="433" t="str">
        <f>+'Full Database (hide)'!W19</f>
        <v>N/A</v>
      </c>
      <c r="D25" s="430"/>
      <c r="E25" s="142" t="str">
        <f>'Full Database (hide)'!N19</f>
        <v>86460-1</v>
      </c>
      <c r="F25" s="118" t="str">
        <f>HYPERLINK('Full Database (hide)'!O19,"Etiqueta PDF")</f>
        <v>Etiqueta PDF</v>
      </c>
      <c r="G25" s="152">
        <f>'Full Database (hide)'!T19</f>
        <v>40619</v>
      </c>
      <c r="H25" s="74" t="str">
        <f>IF(ISNUMBER('Full Database (hide)'!P19),"Si                    Vea la pagina "&amp;'Full Database (hide)'!P19,"No")</f>
        <v>Si                    Vea la pagina 7</v>
      </c>
      <c r="I25" s="108" t="str">
        <f>IF(ISNUMBER('Full Database (hide)'!Q19),"Si                    Vea la pagina "&amp;'Full Database (hide)'!Q19,"No")</f>
        <v>Si                    Vea la pagina 13</v>
      </c>
      <c r="J25" s="75" t="str">
        <f>IF(ISNUMBER('Full Database (hide)'!R19),"Si                    Vea la pagina"&amp;'Full Database (hide)'!R19,"No")</f>
        <v>Si                    Vea la pagina14</v>
      </c>
      <c r="K25" s="236" t="str">
        <f>+'Full Database (hide)'!S19</f>
        <v>No</v>
      </c>
      <c r="L25" s="235" t="str">
        <f>'Full Database (hide)'!M19</f>
        <v>No enlistado</v>
      </c>
      <c r="M25" s="77" t="str">
        <f>+'Full Database (hide)'!V19</f>
        <v>Ninguno</v>
      </c>
      <c r="N25" s="43"/>
    </row>
    <row r="26" spans="1:14" ht="57.6" x14ac:dyDescent="0.3">
      <c r="A26" s="51" t="str">
        <f>'Full Database (hide)'!A20</f>
        <v>ECR Calcium Hypochlorite T</v>
      </c>
      <c r="B26" s="257" t="str">
        <f>+'Full Database (hide)'!B20</f>
        <v>•Aquafit T1
•Aquafit T3
•ECR Aquachlor T1
•ECR Aquachlor T3</v>
      </c>
      <c r="C26" s="433" t="str">
        <f>+'Full Database (hide)'!W20</f>
        <v>N/A</v>
      </c>
      <c r="D26" s="430"/>
      <c r="E26" s="142" t="str">
        <f>'Full Database (hide)'!N20</f>
        <v>86460-3</v>
      </c>
      <c r="F26" s="118" t="str">
        <f>HYPERLINK('Full Database (hide)'!O20,"Etiqueta PDF")</f>
        <v>Etiqueta PDF</v>
      </c>
      <c r="G26" s="152">
        <f>'Full Database (hide)'!T20</f>
        <v>40619</v>
      </c>
      <c r="H26" s="74" t="str">
        <f>IF(ISNUMBER('Full Database (hide)'!P20),"Si                    Vea la pagina "&amp;'Full Database (hide)'!P20,"No")</f>
        <v>Si                    Vea la pagina 7</v>
      </c>
      <c r="I26" s="108" t="str">
        <f>IF(ISNUMBER('Full Database (hide)'!Q20),"Si                    Vea la pagina "&amp;'Full Database (hide)'!Q20,"No")</f>
        <v>Si                    Vea la pagina 12</v>
      </c>
      <c r="J26" s="75" t="str">
        <f>IF(ISNUMBER('Full Database (hide)'!R20),"Si                    Vea la pagina "&amp;'Full Database (hide)'!R20,"No")</f>
        <v>Si                    Vea la pagina 14</v>
      </c>
      <c r="K26" s="236" t="str">
        <f>+'Full Database (hide)'!S20</f>
        <v>No</v>
      </c>
      <c r="L26" s="235" t="str">
        <f>'Full Database (hide)'!M20</f>
        <v>No enlistado</v>
      </c>
      <c r="M26" s="77" t="str">
        <f>+'Full Database (hide)'!V20</f>
        <v>Ninguno</v>
      </c>
      <c r="N26" s="43"/>
    </row>
    <row r="27" spans="1:14" ht="28.8" x14ac:dyDescent="0.3">
      <c r="A27" s="51" t="str">
        <f>'Full Database (hide)'!A21</f>
        <v>EnviroChlorite 15</v>
      </c>
      <c r="B27" s="257" t="str">
        <f>+'Full Database (hide)'!B21</f>
        <v>N/A</v>
      </c>
      <c r="C27" s="433" t="str">
        <f>+'Full Database (hide)'!W21</f>
        <v>N/A</v>
      </c>
      <c r="D27" s="430"/>
      <c r="E27" s="142" t="str">
        <f>'Full Database (hide)'!N21</f>
        <v>63838-21</v>
      </c>
      <c r="F27" s="118" t="str">
        <f>HYPERLINK('Full Database (hide)'!O21,"EtiquetaPDF")</f>
        <v>EtiquetaPDF</v>
      </c>
      <c r="G27" s="152">
        <f>'Full Database (hide)'!T21</f>
        <v>42537</v>
      </c>
      <c r="H27" s="74" t="str">
        <f>IF(ISNUMBER('Full Database (hide)'!P21),"Yes                  See Page "&amp;'Full Database (hide)'!P21,"No")</f>
        <v>No</v>
      </c>
      <c r="I27" s="108" t="str">
        <f>IF(ISNUMBER('Full Database (hide)'!Q21),"Yes                  See Page "&amp;'Full Database (hide)'!Q21,"No")</f>
        <v>No</v>
      </c>
      <c r="J27" s="75" t="str">
        <f>IF(ISNUMBER('Full Database (hide)'!R21),"Si                    Vea la pagina "&amp;'Full Database (hide)'!R21,"No")</f>
        <v>Si                    Vea la pagina 3</v>
      </c>
      <c r="K27" s="236" t="str">
        <f>+'Full Database (hide)'!S21</f>
        <v>No</v>
      </c>
      <c r="L27" s="235" t="str">
        <f>'Full Database (hide)'!M21</f>
        <v>Permitido con restricciones</v>
      </c>
      <c r="M27" s="77" t="str">
        <f>+'Full Database (hide)'!V21</f>
        <v>Ninguno</v>
      </c>
      <c r="N27" s="43"/>
    </row>
    <row r="28" spans="1:14" ht="28.8" x14ac:dyDescent="0.3">
      <c r="A28" s="51" t="str">
        <f>'Full Database (hide)'!A22</f>
        <v>EnviroChlorite 7.5</v>
      </c>
      <c r="B28" s="257" t="str">
        <f>+'Full Database (hide)'!B22</f>
        <v>•Chlorcide
•Surecide AH</v>
      </c>
      <c r="C28" s="433" t="str">
        <f>+'Full Database (hide)'!W22</f>
        <v>N/A</v>
      </c>
      <c r="D28" s="430"/>
      <c r="E28" s="142" t="str">
        <f>'Full Database (hide)'!N22</f>
        <v>63838-24</v>
      </c>
      <c r="F28" s="118" t="str">
        <f>HYPERLINK('Full Database (hide)'!O22,"Etiqueta PDF")</f>
        <v>Etiqueta PDF</v>
      </c>
      <c r="G28" s="152">
        <f>'Full Database (hide)'!T22</f>
        <v>43802</v>
      </c>
      <c r="H28" s="74" t="str">
        <f>IF(ISNUMBER('Full Database (hide)'!P22),"Yes                  See Page "&amp;'Full Database (hide)'!P22,"No")</f>
        <v>No</v>
      </c>
      <c r="I28" s="108" t="str">
        <f>IF(ISNUMBER('Full Database (hide)'!Q22),"Yes                  See Page "&amp;'Full Database (hide)'!Q22,"No")</f>
        <v>No</v>
      </c>
      <c r="J28" s="75" t="str">
        <f>IF(ISNUMBER('Full Database (hide)'!R22),"Si                    Vea la pagina "&amp;'Full Database (hide)'!R22,"No")</f>
        <v>Si                    Vea la pagina 5</v>
      </c>
      <c r="K28" s="236" t="str">
        <f>+'Full Database (hide)'!S22</f>
        <v>No</v>
      </c>
      <c r="L28" s="235" t="str">
        <f>'Full Database (hide)'!M22</f>
        <v>Permitido con restricciones</v>
      </c>
      <c r="M28" s="77" t="str">
        <f>+'Full Database (hide)'!V22</f>
        <v>Ninguno</v>
      </c>
      <c r="N28" s="43"/>
    </row>
    <row r="29" spans="1:14" ht="43.2" x14ac:dyDescent="0.3">
      <c r="A29" s="51" t="str">
        <f>'Full Database (hide)'!A23</f>
        <v>Ercopure BCD-15</v>
      </c>
      <c r="B29" s="257" t="str">
        <f>+'Full Database (hide)'!B23</f>
        <v>•Ercopure BCD-15
•Adox 1875</v>
      </c>
      <c r="C29" s="433" t="str">
        <f>+'Full Database (hide)'!W23</f>
        <v>N/A</v>
      </c>
      <c r="D29" s="430"/>
      <c r="E29" s="142" t="str">
        <f>'Full Database (hide)'!N23</f>
        <v>9150-13</v>
      </c>
      <c r="F29" s="118" t="str">
        <f>HYPERLINK('Full Database (hide)'!O23,"Etiqueta PDF")</f>
        <v>Etiqueta PDF</v>
      </c>
      <c r="G29" s="152">
        <f>'Full Database (hide)'!T23</f>
        <v>43866</v>
      </c>
      <c r="H29" s="74" t="str">
        <f>IF(ISNUMBER('Full Database (hide)'!P23),"Si                    Vea la pagina "&amp;'Full Database (hide)'!P23,"No")</f>
        <v>Si                    Vea la pagina 7</v>
      </c>
      <c r="I29" s="108" t="str">
        <f>IF(ISNUMBER('Full Database (hide)'!Q23),"Si                    Vea la pagina "&amp;'Full Database (hide)'!Q23,"No")</f>
        <v>Si                    Vea la pagina 7</v>
      </c>
      <c r="J29" s="75" t="str">
        <f>IF(ISNUMBER('Full Database (hide)'!R23),"Si                    Vea la pagina "&amp;'Full Database (hide)'!R23,"No")</f>
        <v>Si                    Vea la pagina 8</v>
      </c>
      <c r="K29" s="236" t="str">
        <f>+'Full Database (hide)'!S23</f>
        <v>No</v>
      </c>
      <c r="L29" s="235" t="str">
        <f>'Full Database (hide)'!M23</f>
        <v>No enlistado</v>
      </c>
      <c r="M29" s="77" t="str">
        <f>+'Full Database (hide)'!V23</f>
        <v>Anteriormente denominado como Adox BCD-15</v>
      </c>
      <c r="N29" s="43"/>
    </row>
    <row r="30" spans="1:14" ht="43.2" x14ac:dyDescent="0.3">
      <c r="A30" s="51" t="str">
        <f>'Full Database (hide)'!A24</f>
        <v>Ercopure BCD-25</v>
      </c>
      <c r="B30" s="257" t="str">
        <f>+'Full Database (hide)'!B24</f>
        <v>•Adox 8125
•Adox BCD-25
•Aseptrol 8125</v>
      </c>
      <c r="C30" s="433" t="str">
        <f>+'Full Database (hide)'!W24</f>
        <v>N/A</v>
      </c>
      <c r="D30" s="430"/>
      <c r="E30" s="142" t="str">
        <f>'Full Database (hide)'!N24</f>
        <v>9150-7</v>
      </c>
      <c r="F30" s="118" t="str">
        <f>HYPERLINK('Full Database (hide)'!O24,"Etiqueta PDF")</f>
        <v>Etiqueta PDF</v>
      </c>
      <c r="G30" s="152">
        <f>'Full Database (hide)'!T24</f>
        <v>43921</v>
      </c>
      <c r="H30" s="74" t="str">
        <f>IF(ISNUMBER('Full Database (hide)'!P24),"Si                    Vea la pagina "&amp;'Full Database (hide)'!P24,"No")</f>
        <v>Si                    Vea la pagina 6</v>
      </c>
      <c r="I30" s="108" t="str">
        <f>IF(ISNUMBER('Full Database (hide)'!Q24),"Si                    Vea la pagina "&amp;'Full Database (hide)'!Q24,"No")</f>
        <v>Si                    Vea la pagina 7</v>
      </c>
      <c r="J30" s="75" t="str">
        <f>IF(ISNUMBER('Full Database (hide)'!R24),"Si                    Vea la pagina "&amp;'Full Database (hide)'!R24,"No")</f>
        <v>Si                    Vea la pagina 7</v>
      </c>
      <c r="K30" s="236" t="str">
        <f>+'Full Database (hide)'!S24</f>
        <v>No</v>
      </c>
      <c r="L30" s="235" t="str">
        <f>'Full Database (hide)'!M24</f>
        <v>No enlistado</v>
      </c>
      <c r="M30" s="77" t="str">
        <f>+'Full Database (hide)'!V24</f>
        <v>Anteriormente denominado como Adox 3125</v>
      </c>
      <c r="N30" s="43"/>
    </row>
    <row r="31" spans="1:14" ht="43.2" x14ac:dyDescent="0.3">
      <c r="A31" s="51" t="str">
        <f>'Full Database (hide)'!A25</f>
        <v>Ercopure BCD-7.5</v>
      </c>
      <c r="B31" s="257" t="str">
        <f>+'Full Database (hide)'!B25</f>
        <v>•Adox BCD-7.5</v>
      </c>
      <c r="C31" s="433" t="str">
        <f>+'Full Database (hide)'!W25</f>
        <v>N/A</v>
      </c>
      <c r="D31" s="430"/>
      <c r="E31" s="142" t="str">
        <f>'Full Database (hide)'!N25</f>
        <v>9150-8</v>
      </c>
      <c r="F31" s="118" t="str">
        <f>HYPERLINK('Full Database (hide)'!O25,"Etiqueta PDF")</f>
        <v>Etiqueta PDF</v>
      </c>
      <c r="G31" s="152">
        <f>'Full Database (hide)'!T25</f>
        <v>43921</v>
      </c>
      <c r="H31" s="74" t="str">
        <f>IF(ISNUMBER('Full Database (hide)'!P25),"Si                    Vea la paginae "&amp;'Full Database (hide)'!P25,"No")</f>
        <v>Si                    Vea la paginae 7</v>
      </c>
      <c r="I31" s="108" t="str">
        <f>IF(ISNUMBER('Full Database (hide)'!Q25),"Si                    Vea la pagina "&amp;'Full Database (hide)'!Q25,"No")</f>
        <v>Si                    Vea la pagina 7</v>
      </c>
      <c r="J31" s="75" t="str">
        <f>IF(ISNUMBER('Full Database (hide)'!R25),"Si                    Vea la pagina "&amp;'Full Database (hide)'!R25,"No")</f>
        <v>Si                    Vea la pagina 8</v>
      </c>
      <c r="K31" s="236" t="str">
        <f>+'Full Database (hide)'!S25</f>
        <v>No</v>
      </c>
      <c r="L31" s="235" t="str">
        <f>'Full Database (hide)'!M25</f>
        <v>No enlistado</v>
      </c>
      <c r="M31" s="77" t="str">
        <f>+'Full Database (hide)'!V25</f>
        <v>Anteriormente denominado como Adox 750</v>
      </c>
      <c r="N31" s="43"/>
    </row>
    <row r="32" spans="1:14" ht="43.2" x14ac:dyDescent="0.3">
      <c r="A32" s="51" t="str">
        <f>'Full Database (hide)'!A26</f>
        <v>Freshgard 72</v>
      </c>
      <c r="B32" s="257" t="str">
        <f>+'Full Database (hide)'!B26</f>
        <v>N/A</v>
      </c>
      <c r="C32" s="433" t="str">
        <f>+'Full Database (hide)'!W26</f>
        <v>N/A</v>
      </c>
      <c r="D32" s="430"/>
      <c r="E32" s="142" t="str">
        <f>'Full Database (hide)'!N26</f>
        <v>8764-54</v>
      </c>
      <c r="F32" s="118" t="str">
        <f>HYPERLINK('Full Database (hide)'!O26,"Etiqueta PDF")</f>
        <v>Etiqueta PDF</v>
      </c>
      <c r="G32" s="152">
        <f>'Full Database (hide)'!T26</f>
        <v>41344</v>
      </c>
      <c r="H32" s="74" t="str">
        <f>IF(ISNUMBER('Full Database (hide)'!P26),"Si                    Vea la paginae "&amp;'Full Database (hide)'!P26,"No")</f>
        <v>Si                    Vea la paginae 6</v>
      </c>
      <c r="I32" s="108" t="str">
        <f>IF(ISNUMBER('Full Database (hide)'!Q26),"Si                    Vea la pagina "&amp;'Full Database (hide)'!Q26,"No")</f>
        <v>Si                    Vea la pagina 5</v>
      </c>
      <c r="J32" s="75" t="str">
        <f>IF(ISNUMBER('Full Database (hide)'!R26),"Yes                  See Page "&amp;'Full Database (hide)'!R26,"No")</f>
        <v>No</v>
      </c>
      <c r="K32" s="236" t="str">
        <f>+'Full Database (hide)'!S26</f>
        <v>No</v>
      </c>
      <c r="L32" s="235" t="str">
        <f>'Full Database (hide)'!M26</f>
        <v>No enlistado</v>
      </c>
      <c r="M32" s="77" t="str">
        <f>+'Full Database (hide)'!V26</f>
        <v>Ninguno</v>
      </c>
      <c r="N32" s="43"/>
    </row>
    <row r="33" spans="1:14" ht="345.6" x14ac:dyDescent="0.3">
      <c r="A33" s="51" t="str">
        <f>'Full Database (hide)'!A27</f>
        <v xml:space="preserve">HTH Dry Chlorinator Tablets for Swimming Pools </v>
      </c>
      <c r="B33" s="257" t="str">
        <f>+'Full Database (hide)'!B27</f>
        <v>•Calcium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v>
      </c>
      <c r="C33" s="433" t="str">
        <f>+'Full Database (hide)'!W27</f>
        <v>N/A</v>
      </c>
      <c r="D33" s="430"/>
      <c r="E33" s="142" t="str">
        <f>'Full Database (hide)'!N27</f>
        <v>1258-969</v>
      </c>
      <c r="F33" s="118" t="str">
        <f>HYPERLINK('Full Database (hide)'!O27,"Etiqueta PDF")</f>
        <v>Etiqueta PDF</v>
      </c>
      <c r="G33" s="152">
        <f>'Full Database (hide)'!T27</f>
        <v>41340</v>
      </c>
      <c r="H33" s="74" t="str">
        <f>IF(ISNUMBER('Full Database (hide)'!P27),"Si                    Vea la pagina "&amp;'Full Database (hide)'!P27,"No")</f>
        <v>Si                    Vea la pagina 12</v>
      </c>
      <c r="I33" s="108" t="str">
        <f>IF(ISNUMBER('Full Database (hide)'!Q27),"Si                    Vea la pagina "&amp;'Full Database (hide)'!Q27,"No")</f>
        <v>Si                    Vea la pagina 20</v>
      </c>
      <c r="J33" s="75" t="str">
        <f>IF(ISNUMBER('Full Database (hide)'!R27),"Si                    Vea la pagina "&amp;'Full Database (hide)'!R27,"No")</f>
        <v>Si                    Vea la pagina 24</v>
      </c>
      <c r="K33" s="236" t="str">
        <f>+'Full Database (hide)'!S27</f>
        <v>No</v>
      </c>
      <c r="L33" s="235" t="str">
        <f>'Full Database (hide)'!M27</f>
        <v>No enlistado</v>
      </c>
      <c r="M33" s="77" t="str">
        <f>+'Full Database (hide)'!V27</f>
        <v>Ninguno</v>
      </c>
      <c r="N33" s="43"/>
    </row>
    <row r="34" spans="1:14" ht="43.2" x14ac:dyDescent="0.3">
      <c r="A34" s="51" t="str">
        <f>'Full Database (hide)'!A28</f>
        <v>Hypo 150</v>
      </c>
      <c r="B34" s="257" t="str">
        <f>+'Full Database (hide)'!B28</f>
        <v>N/A</v>
      </c>
      <c r="C34" s="433" t="str">
        <f>+'Full Database (hide)'!W28</f>
        <v>N/A</v>
      </c>
      <c r="D34" s="430"/>
      <c r="E34" s="142" t="str">
        <f>'Full Database (hide)'!N28</f>
        <v>67649-20001</v>
      </c>
      <c r="F34" s="118" t="str">
        <f>HYPERLINK('Full Database (hide)'!O28,"Etiqueta PDF")</f>
        <v>Etiqueta PDF</v>
      </c>
      <c r="G34" s="152">
        <f>'Full Database (hide)'!T28</f>
        <v>42566</v>
      </c>
      <c r="H34" s="74" t="str">
        <f>IF(ISNUMBER('Full Database (hide)'!P28),"Si                    Vea la pagina "&amp;'Full Database (hide)'!P28,"No")</f>
        <v>Si                    Vea la pagina 8</v>
      </c>
      <c r="I34" s="108" t="str">
        <f>IF(ISNUMBER('Full Database (hide)'!Q28),"Si                    Vea la pagina "&amp;'Full Database (hide)'!Q28,"No")</f>
        <v>Si                    Vea la pagina 18</v>
      </c>
      <c r="J34" s="75" t="str">
        <f>IF(ISNUMBER('Full Database (hide)'!R28),"Yes                  See Page "&amp;'Full Database (hide)'!R28,"No")</f>
        <v>No</v>
      </c>
      <c r="K34" s="236" t="str">
        <f>+'Full Database (hide)'!S28</f>
        <v>No</v>
      </c>
      <c r="L34" s="235" t="str">
        <f>'Full Database (hide)'!M28</f>
        <v>No enlistado</v>
      </c>
      <c r="M34" s="77" t="str">
        <f>+'Full Database (hide)'!V28</f>
        <v>Ninguno</v>
      </c>
      <c r="N34" s="43"/>
    </row>
    <row r="35" spans="1:14" ht="57.6" x14ac:dyDescent="0.3">
      <c r="A35" s="51" t="str">
        <f>'Full Database (hide)'!A29</f>
        <v xml:space="preserve">Induclor </v>
      </c>
      <c r="B35" s="257" t="str">
        <f>+'Full Database (hide)'!B29</f>
        <v>•Incredipool Calcium Hypochlorite Granules
•Americhlor Calcium Hypochlorite Granules</v>
      </c>
      <c r="C35" s="433" t="str">
        <f>+'Full Database (hide)'!W29</f>
        <v>N/A</v>
      </c>
      <c r="D35" s="430"/>
      <c r="E35" s="142" t="str">
        <f>'Full Database (hide)'!N29</f>
        <v>748-239</v>
      </c>
      <c r="F35" s="118" t="str">
        <f>HYPERLINK('Full Database (hide)'!O29,"Etiqueta PDF")</f>
        <v>Etiqueta PDF</v>
      </c>
      <c r="G35" s="152">
        <f>'Full Database (hide)'!T29</f>
        <v>43923</v>
      </c>
      <c r="H35" s="74" t="str">
        <f>IF(ISNUMBER('Full Database (hide)'!P29),"Si                    Vea la pagina "&amp;'Full Database (hide)'!P29,"No")</f>
        <v>Si                    Vea la pagina 16</v>
      </c>
      <c r="I35" s="108" t="str">
        <f>IF(ISNUMBER('Full Database (hide)'!Q29),"Si                    Vea la pagina"&amp;'Full Database (hide)'!Q29,"No")</f>
        <v>Si                    Vea la pagina23</v>
      </c>
      <c r="J35" s="75" t="str">
        <f>IF(ISNUMBER('Full Database (hide)'!R29),"Si                    Vea la pagina "&amp;'Full Database (hide)'!R29,"No")</f>
        <v>Si                    Vea la pagina 28</v>
      </c>
      <c r="K35" s="236" t="str">
        <f>+'Full Database (hide)'!S29</f>
        <v>No</v>
      </c>
      <c r="L35" s="235" t="str">
        <f>'Full Database (hide)'!M29</f>
        <v>Permitido con restricciones</v>
      </c>
      <c r="M35" s="77" t="str">
        <f>+'Full Database (hide)'!V29</f>
        <v>Ninguno</v>
      </c>
      <c r="N35" s="43"/>
    </row>
    <row r="36" spans="1:14" ht="129.6" x14ac:dyDescent="0.3">
      <c r="A36" s="51" t="str">
        <f>'Full Database (hide)'!A30</f>
        <v>Jet-Ag</v>
      </c>
      <c r="B36" s="257" t="str">
        <f>+'Full Database (hide)'!B30</f>
        <v>•Diamante 5.0
•Evocade
•Jet Fog
•Jet Water Irrigation
•Jet-Ag Post Harvest Storage 
•Jet-PH Potato Wash
•Jet-Ag 5
•Perafog
•Recurve 5.0</v>
      </c>
      <c r="C36" s="433" t="str">
        <f>+'Full Database (hide)'!W30</f>
        <v>N/A</v>
      </c>
      <c r="D36" s="430"/>
      <c r="E36" s="142" t="str">
        <f>'Full Database (hide)'!N30</f>
        <v>84059-32</v>
      </c>
      <c r="F36" s="118" t="str">
        <f>HYPERLINK('Full Database (hide)'!O30,"Etiqueta PDF")</f>
        <v>Etiqueta PDF</v>
      </c>
      <c r="G36" s="152">
        <f>'Full Database (hide)'!T30</f>
        <v>44085</v>
      </c>
      <c r="H36" s="74" t="str">
        <f>IF(ISNUMBER('Full Database (hide)'!P30),"Yes                  See Page "&amp;'Full Database (hide)'!P30,"No")</f>
        <v>No</v>
      </c>
      <c r="I36" s="108" t="str">
        <f>IF(ISNUMBER('Full Database (hide)'!Q30),"Yes                  See Page "&amp;'Full Database (hide)'!Q30,"No")</f>
        <v>No</v>
      </c>
      <c r="J36" s="75" t="str">
        <f>IF(ISNUMBER('Full Database (hide)'!R30),"Si                    Vea la pagina "&amp;'Full Database (hide)'!R30,"No")</f>
        <v>Si                    Vea la pagina 9</v>
      </c>
      <c r="K36" s="236" t="str">
        <f>+'Full Database (hide)'!S30</f>
        <v>No</v>
      </c>
      <c r="L36" s="235" t="str">
        <f>'Full Database (hide)'!M30</f>
        <v>Permitido con restricciones</v>
      </c>
      <c r="M36" s="77" t="str">
        <f>+'Full Database (hide)'!V30</f>
        <v>Ninguno</v>
      </c>
      <c r="N36" s="43"/>
    </row>
    <row r="37" spans="1:14" ht="43.2" x14ac:dyDescent="0.3">
      <c r="A37" s="51" t="str">
        <f>'Full Database (hide)'!A31</f>
        <v>Jet-Ag 15%</v>
      </c>
      <c r="B37" s="257" t="str">
        <f>+'Full Database (hide)'!B31</f>
        <v>•Diamante 15.0
•Jet Ag 15
•Recurve 15.0</v>
      </c>
      <c r="C37" s="433" t="str">
        <f>+'Full Database (hide)'!W31</f>
        <v>N/A</v>
      </c>
      <c r="D37" s="430"/>
      <c r="E37" s="142" t="str">
        <f>'Full Database (hide)'!N31</f>
        <v>84059-33</v>
      </c>
      <c r="F37" s="118" t="str">
        <f>HYPERLINK('Full Database (hide)'!O31,"Etiqueta PDF")</f>
        <v>Etiqueta PDF</v>
      </c>
      <c r="G37" s="152">
        <f>'Full Database (hide)'!T31</f>
        <v>44110</v>
      </c>
      <c r="H37" s="74" t="str">
        <f>IF(ISNUMBER('Full Database (hide)'!P31),"Yes                  See Page "&amp;'Full Database (hide)'!P31,"No")</f>
        <v>No</v>
      </c>
      <c r="I37" s="108" t="str">
        <f>IF(ISNUMBER('Full Database (hide)'!Q31),"Yes                  See Page "&amp;'Full Database (hide)'!Q31,"No")</f>
        <v>No</v>
      </c>
      <c r="J37" s="75" t="str">
        <f>IF(ISNUMBER('Full Database (hide)'!R31),"Si                    Vea la pagina "&amp;'Full Database (hide)'!R31,"No")</f>
        <v>Si                    Vea la pagina 6</v>
      </c>
      <c r="K37" s="236" t="str">
        <f>+'Full Database (hide)'!S31</f>
        <v>No</v>
      </c>
      <c r="L37" s="235" t="str">
        <f>'Full Database (hide)'!M31</f>
        <v>Permitido con restricciones</v>
      </c>
      <c r="M37" s="77" t="str">
        <f>+'Full Database (hide)'!V31</f>
        <v>Ninguno</v>
      </c>
      <c r="N37" s="43"/>
    </row>
    <row r="38" spans="1:14" ht="43.2" x14ac:dyDescent="0.3">
      <c r="A38" s="51" t="str">
        <f>'Full Database (hide)'!A32</f>
        <v>LFI Sanitizer</v>
      </c>
      <c r="B38" s="257" t="str">
        <f>+'Full Database (hide)'!B32</f>
        <v>•LFI</v>
      </c>
      <c r="C38" s="433" t="str">
        <f>+'Full Database (hide)'!W32</f>
        <v>N/A</v>
      </c>
      <c r="D38" s="430"/>
      <c r="E38" s="142" t="str">
        <f>'Full Database (hide)'!N32</f>
        <v>4959-18</v>
      </c>
      <c r="F38" s="118" t="str">
        <f>HYPERLINK('Full Database (hide)'!O32,"Etiqueta PDF")</f>
        <v>Etiqueta PDF</v>
      </c>
      <c r="G38" s="152">
        <f>'Full Database (hide)'!T32</f>
        <v>43021</v>
      </c>
      <c r="H38" s="74" t="str">
        <f>IF(ISNUMBER('Full Database (hide)'!P32),"Si                    Vea la pagina "&amp;'Full Database (hide)'!P32,"No")</f>
        <v>Si                    Vea la pagina 3</v>
      </c>
      <c r="I38" s="108" t="str">
        <f>IF(ISNUMBER('Full Database (hide)'!Q32),"Yes                  See Page "&amp;'Full Database (hide)'!Q32,"No")</f>
        <v>No</v>
      </c>
      <c r="J38" s="75" t="str">
        <f>IF(ISNUMBER('Full Database (hide)'!R32),"Yes                  See Page "&amp;'Full Database (hide)'!R32,"No")</f>
        <v>No</v>
      </c>
      <c r="K38" s="236" t="str">
        <f>+'Full Database (hide)'!S32</f>
        <v>No</v>
      </c>
      <c r="L38" s="235" t="str">
        <f>'Full Database (hide)'!M32</f>
        <v>No enlistado</v>
      </c>
      <c r="M38" s="77" t="str">
        <f>+'Full Database (hide)'!V32</f>
        <v>Ninguno</v>
      </c>
      <c r="N38" s="43"/>
    </row>
    <row r="39" spans="1:14" ht="43.2" x14ac:dyDescent="0.3">
      <c r="A39" s="51" t="str">
        <f>'Full Database (hide)'!A33</f>
        <v>Liquichlor 12.5% Solution</v>
      </c>
      <c r="B39" s="257" t="str">
        <f>+'Full Database (hide)'!B33</f>
        <v>•Supershock</v>
      </c>
      <c r="C39" s="433" t="str">
        <f>+'Full Database (hide)'!W33</f>
        <v>N/A</v>
      </c>
      <c r="D39" s="430"/>
      <c r="E39" s="142" t="str">
        <f>'Full Database (hide)'!N33</f>
        <v>550-198</v>
      </c>
      <c r="F39" s="118" t="str">
        <f>HYPERLINK('Full Database (hide)'!O33,"Etiqueta PDF")</f>
        <v>Etiqueta PDF</v>
      </c>
      <c r="G39" s="152">
        <f>'Full Database (hide)'!T33</f>
        <v>44118</v>
      </c>
      <c r="H39" s="74" t="str">
        <f>IF(ISNUMBER('Full Database (hide)'!P33),"Si                    Vea la pagina "&amp;'Full Database (hide)'!P33,"No")</f>
        <v>Si                    Vea la pagina 7</v>
      </c>
      <c r="I39" s="108" t="str">
        <f>IF(ISNUMBER('Full Database (hide)'!Q33),"Si                    Vea la pagina "&amp;'Full Database (hide)'!Q33,"No")</f>
        <v>Si                    Vea la pagina 15</v>
      </c>
      <c r="J39" s="75" t="str">
        <f>IF(ISNUMBER('Full Database (hide)'!R33),"Yes                  See Page "&amp;'Full Database (hide)'!R33,"No")</f>
        <v>No</v>
      </c>
      <c r="K39" s="236" t="str">
        <f>+'Full Database (hide)'!S33</f>
        <v>No</v>
      </c>
      <c r="L39" s="235" t="str">
        <f>'Full Database (hide)'!M33</f>
        <v>No enlistado</v>
      </c>
      <c r="M39" s="77" t="str">
        <f>+'Full Database (hide)'!V33</f>
        <v>Ninguno</v>
      </c>
      <c r="N39" s="43"/>
    </row>
    <row r="40" spans="1:14" ht="43.2" x14ac:dyDescent="0.3">
      <c r="A40" s="51" t="str">
        <f>'Full Database (hide)'!A34</f>
        <v>Lonza Formulation S-21F</v>
      </c>
      <c r="B40" s="257" t="str">
        <f>+'Full Database (hide)'!B34</f>
        <v>•Simple Green D</v>
      </c>
      <c r="C40" s="433" t="str">
        <f>+'Full Database (hide)'!W34</f>
        <v>N/A</v>
      </c>
      <c r="D40" s="430"/>
      <c r="E40" s="142" t="str">
        <f>'Full Database (hide)'!N34</f>
        <v>6836-140</v>
      </c>
      <c r="F40" s="118" t="str">
        <f>HYPERLINK('Full Database (hide)'!O34,"Etiqueta PDF")</f>
        <v>Etiqueta PDF</v>
      </c>
      <c r="G40" s="152">
        <f>'Full Database (hide)'!T34</f>
        <v>44039</v>
      </c>
      <c r="H40" s="74" t="str">
        <f>IF(ISNUMBER('Full Database (hide)'!P34),"Si                    Vea la pagina "&amp;'Full Database (hide)'!P34,"No")</f>
        <v>Si                    Vea la pagina 23</v>
      </c>
      <c r="I40" s="108" t="str">
        <f>IF(ISNUMBER('Full Database (hide)'!Q34),"Yes                  See Page "&amp;'Full Database (hide)'!Q34,"No*")</f>
        <v>No*</v>
      </c>
      <c r="J40" s="75" t="str">
        <f>IF(ISNUMBER('Full Database (hide)'!R34),"Yes                  See Page "&amp;'Full Database (hide)'!R34,"No")</f>
        <v>No</v>
      </c>
      <c r="K40" s="236" t="str">
        <f>+'Full Database (hide)'!S34</f>
        <v>Para superficies en contacto con alimentos</v>
      </c>
      <c r="L40" s="235" t="str">
        <f>'Full Database (hide)'!M34</f>
        <v>No enlistado</v>
      </c>
      <c r="M40" s="77" t="str">
        <f>+'Full Database (hide)'!V34</f>
        <v>Ninguno</v>
      </c>
      <c r="N40" s="43"/>
    </row>
    <row r="41" spans="1:14" ht="43.2" x14ac:dyDescent="0.3">
      <c r="A41" s="51" t="str">
        <f>'Full Database (hide)'!A35</f>
        <v>Maguard 5626</v>
      </c>
      <c r="B41" s="257" t="str">
        <f>+'Full Database (hide)'!B35</f>
        <v xml:space="preserve">•PeroxySan X6
</v>
      </c>
      <c r="C41" s="433" t="str">
        <f>+'Full Database (hide)'!W35</f>
        <v>N/A</v>
      </c>
      <c r="D41" s="430"/>
      <c r="E41" s="142" t="str">
        <f>'Full Database (hide)'!N35</f>
        <v>10324-214</v>
      </c>
      <c r="F41" s="118" t="str">
        <f>HYPERLINK('Full Database (hide)'!O35,"Etiqueta PDF")</f>
        <v>Etiqueta PDF</v>
      </c>
      <c r="G41" s="152">
        <f>'Full Database (hide)'!T35</f>
        <v>44123</v>
      </c>
      <c r="H41" s="74" t="str">
        <f>IF(ISNUMBER('Full Database (hide)'!P35),"Si                    Vea la pagina "&amp;'Full Database (hide)'!P35,"No")</f>
        <v>Si                    Vea la pagina 20</v>
      </c>
      <c r="I41" s="108" t="str">
        <f>IF(ISNUMBER('Full Database (hide)'!Q35),"Si                    Vea la pagina "&amp;'Full Database (hide)'!Q35,"No")</f>
        <v>Si                    Vea la pagina 23</v>
      </c>
      <c r="J41" s="75" t="str">
        <f>IF(ISNUMBER('Full Database (hide)'!R35),"Si                    Vea la pagina "&amp;'Full Database (hide)'!R35,"No")</f>
        <v>Si                    Vea la pagina 30</v>
      </c>
      <c r="K41" s="236" t="str">
        <f>+'Full Database (hide)'!S35</f>
        <v>Para superficies en contacto con alimentos</v>
      </c>
      <c r="L41" s="235" t="str">
        <f>'Full Database (hide)'!M35</f>
        <v>Permitido con restricciones</v>
      </c>
      <c r="M41" s="77" t="str">
        <f>+'Full Database (hide)'!V35</f>
        <v>Ninguno</v>
      </c>
      <c r="N41" s="43"/>
    </row>
    <row r="42" spans="1:14" ht="43.2" x14ac:dyDescent="0.3">
      <c r="A42" s="51" t="str">
        <f>'Full Database (hide)'!A36</f>
        <v>Olin Chlorine</v>
      </c>
      <c r="B42" s="257" t="str">
        <f>+'Full Database (hide)'!B36</f>
        <v>N/A</v>
      </c>
      <c r="C42" s="433" t="str">
        <f>+'Full Database (hide)'!W36</f>
        <v>N/A</v>
      </c>
      <c r="D42" s="430"/>
      <c r="E42" s="142" t="str">
        <f>'Full Database (hide)'!N36</f>
        <v>72315-1</v>
      </c>
      <c r="F42" s="118" t="str">
        <f>HYPERLINK('Full Database (hide)'!O36,"Etiqueta PDF")</f>
        <v>Etiqueta PDF</v>
      </c>
      <c r="G42" s="152">
        <f>'Full Database (hide)'!T36</f>
        <v>42324</v>
      </c>
      <c r="H42" s="74" t="str">
        <f>IF(ISNUMBER('Full Database (hide)'!P36),"Si                    Vea la pagina "&amp;'Full Database (hide)'!P36,"No")</f>
        <v>Si                    Vea la pagina 5</v>
      </c>
      <c r="I42" s="108" t="str">
        <f>IF(ISNUMBER('Full Database (hide)'!Q36),"Si                    Vea la pagina "&amp;'Full Database (hide)'!Q36,"No")</f>
        <v>Si                    Vea la pagina 5</v>
      </c>
      <c r="J42" s="75" t="str">
        <f>IF(ISNUMBER('Full Database (hide)'!R36),"Yes                  See Page "&amp;'Full Database (hide)'!R36,"No")</f>
        <v>No</v>
      </c>
      <c r="K42" s="236" t="str">
        <f>+'Full Database (hide)'!S36</f>
        <v>No</v>
      </c>
      <c r="L42" s="235" t="str">
        <f>'Full Database (hide)'!M36</f>
        <v>No enlistado</v>
      </c>
      <c r="M42" s="77" t="str">
        <f>+'Full Database (hide)'!V36</f>
        <v>Ninguno</v>
      </c>
      <c r="N42" s="43"/>
    </row>
    <row r="43" spans="1:14" ht="43.2" x14ac:dyDescent="0.3">
      <c r="A43" s="51" t="str">
        <f>'Full Database (hide)'!A37</f>
        <v>Oxine</v>
      </c>
      <c r="B43" s="257" t="str">
        <f>+'Full Database (hide)'!B37</f>
        <v>•Respicide GP Disinfecting Solution
•Biovex</v>
      </c>
      <c r="C43" s="433" t="str">
        <f>+'Full Database (hide)'!W37</f>
        <v>N/A</v>
      </c>
      <c r="D43" s="430"/>
      <c r="E43" s="142" t="str">
        <f>'Full Database (hide)'!N37</f>
        <v>9804-1</v>
      </c>
      <c r="F43" s="118" t="str">
        <f>HYPERLINK('Full Database (hide)'!O37,"Etiqueta PDF")</f>
        <v>Etiqueta PDF</v>
      </c>
      <c r="G43" s="152">
        <f>'Full Database (hide)'!T37</f>
        <v>43930</v>
      </c>
      <c r="H43" s="74" t="str">
        <f>IF(ISNUMBER('Full Database (hide)'!P37),"Si                    Vea la pagina "&amp;'Full Database (hide)'!P37,"No")</f>
        <v>Si                    Vea la pagina 7</v>
      </c>
      <c r="I43" s="108" t="str">
        <f>IF(ISNUMBER('Full Database (hide)'!Q37),"Si                    Vea la pagina "&amp;'Full Database (hide)'!Q37,"No")</f>
        <v>Si                    Vea la pagina 8</v>
      </c>
      <c r="J43" s="75" t="str">
        <f>IF(ISNUMBER('Full Database (hide)'!R37),"Si                    Vea la pagina "&amp;'Full Database (hide)'!R37,"No")</f>
        <v>Si                    Vea la pagina 14</v>
      </c>
      <c r="K43" s="236" t="str">
        <f>+'Full Database (hide)'!S37</f>
        <v>No</v>
      </c>
      <c r="L43" s="235" t="str">
        <f>'Full Database (hide)'!M37</f>
        <v>Permitido con restricciones</v>
      </c>
      <c r="M43" s="77" t="str">
        <f>+'Full Database (hide)'!V37</f>
        <v>Ninguno</v>
      </c>
      <c r="N43" s="43"/>
    </row>
    <row r="44" spans="1:14" ht="129.6" x14ac:dyDescent="0.3">
      <c r="A44" s="51" t="str">
        <f>'Full Database (hide)'!A38</f>
        <v>Oxonia Active</v>
      </c>
      <c r="B44" s="257" t="str">
        <f>+'Full Database (hide)'!B38</f>
        <v>•A &amp; L Laboratories Deptil PA5
•Aspen Dairy SOlutions Peracid V
•Cosa Oxonia Active
•Deptil PA5
•Klenz Active
•Oxonia Active LS
•Oxy-Sept 333
•Peracid V
•Perasan B</v>
      </c>
      <c r="C44" s="433" t="str">
        <f>+'Full Database (hide)'!W38</f>
        <v>N/A</v>
      </c>
      <c r="D44" s="430"/>
      <c r="E44" s="142" t="str">
        <f>'Full Database (hide)'!N38</f>
        <v>1677-129</v>
      </c>
      <c r="F44" s="118" t="str">
        <f>HYPERLINK('Full Database (hide)'!O38,"Etiquetal PDF")</f>
        <v>Etiquetal PDF</v>
      </c>
      <c r="G44" s="152">
        <f>'Full Database (hide)'!T38</f>
        <v>43893</v>
      </c>
      <c r="H44" s="74" t="str">
        <f>IF(ISNUMBER('Full Database (hide)'!P38),"Si                    Vea la pagina "&amp;'Full Database (hide)'!P38,"No")</f>
        <v>Si                    Vea la pagina 4</v>
      </c>
      <c r="I44" s="108" t="str">
        <f>IF(ISNUMBER('Full Database (hide)'!Q38),"Yes                  See Page "&amp;'Full Database (hide)'!Q38,"No")</f>
        <v>No</v>
      </c>
      <c r="J44" s="75" t="str">
        <f>IF(ISNUMBER('Full Database (hide)'!R38),"Yes                  See Page "&amp;'Full Database (hide)'!R38,"No")</f>
        <v>No</v>
      </c>
      <c r="K44" s="236" t="str">
        <f>+'Full Database (hide)'!S38</f>
        <v>Para superficies en contacto con alimentos</v>
      </c>
      <c r="L44" s="235" t="str">
        <f>'Full Database (hide)'!M38</f>
        <v>Permitido con restricciones</v>
      </c>
      <c r="M44" s="77" t="str">
        <f>+'Full Database (hide)'!V38</f>
        <v>Ninguno</v>
      </c>
      <c r="N44" s="43"/>
    </row>
    <row r="45" spans="1:14" ht="42.75" customHeight="1" x14ac:dyDescent="0.3">
      <c r="A45" s="51" t="str">
        <f>'Full Database (hide)'!A39</f>
        <v>Pac-chlor 12.5%</v>
      </c>
      <c r="B45" s="257" t="str">
        <f>+'Full Database (hide)'!B39</f>
        <v>N/A</v>
      </c>
      <c r="C45" s="433" t="str">
        <f>+'Full Database (hide)'!W39</f>
        <v>N/A</v>
      </c>
      <c r="D45" s="430"/>
      <c r="E45" s="142" t="str">
        <f>'Full Database (hide)'!N39</f>
        <v>64864-55</v>
      </c>
      <c r="F45" s="118" t="str">
        <f>HYPERLINK('Full Database (hide)'!O39,"Etiqueta PDF")</f>
        <v>Etiqueta PDF</v>
      </c>
      <c r="G45" s="152">
        <f>'Full Database (hide)'!T39</f>
        <v>41575</v>
      </c>
      <c r="H45" s="74" t="str">
        <f>IF(ISNUMBER('Full Database (hide)'!P39),"Si                    Vea la pagina "&amp;'Full Database (hide)'!P39,"No")</f>
        <v>Si                    Vea la pagina 3</v>
      </c>
      <c r="I45" s="108" t="str">
        <f>IF(ISNUMBER('Full Database (hide)'!Q39),"Si                    Vea la pagina "&amp;'Full Database (hide)'!Q39,"No")</f>
        <v>Si                    Vea la pagina 3</v>
      </c>
      <c r="J45" s="75" t="str">
        <f>IF(ISNUMBER('Full Database (hide)'!R39),"Yes                  See Page "&amp;'Full Database (hide)'!R39,"No")</f>
        <v>No</v>
      </c>
      <c r="K45" s="236" t="str">
        <f>+'Full Database (hide)'!S39</f>
        <v>No</v>
      </c>
      <c r="L45" s="235" t="str">
        <f>'Full Database (hide)'!M39</f>
        <v>No enlistado</v>
      </c>
      <c r="M45" s="77" t="str">
        <f>+'Full Database (hide)'!V39</f>
        <v>Ninguno</v>
      </c>
      <c r="N45" s="43"/>
    </row>
    <row r="46" spans="1:14" ht="43.2" x14ac:dyDescent="0.3">
      <c r="A46" s="51" t="str">
        <f>'Full Database (hide)'!A40</f>
        <v>Peraclean 15</v>
      </c>
      <c r="B46" s="257" t="str">
        <f>+'Full Database (hide)'!B40</f>
        <v>•Jet-Oxide 15
•Peraclean 15% (Peroxyacetic acid solution)</v>
      </c>
      <c r="C46" s="433" t="str">
        <f>+'Full Database (hide)'!W40</f>
        <v>N/A</v>
      </c>
      <c r="D46" s="430"/>
      <c r="E46" s="142" t="str">
        <f>'Full Database (hide)'!N40</f>
        <v xml:space="preserve">54289-
4 </v>
      </c>
      <c r="F46" s="118" t="str">
        <f>HYPERLINK('Full Database (hide)'!O40,"Etiqueta PDF")</f>
        <v>Etiqueta PDF</v>
      </c>
      <c r="G46" s="152">
        <f>'Full Database (hide)'!T40</f>
        <v>43788</v>
      </c>
      <c r="H46" s="74" t="str">
        <f>IF(ISNUMBER('Full Database (hide)'!P40),"Si                    Vea la pagina "&amp;'Full Database (hide)'!P40,"No")</f>
        <v>Si                    Vea la pagina 3</v>
      </c>
      <c r="I46" s="108" t="str">
        <f>IF(ISNUMBER('Full Database (hide)'!Q40),"Si                    Vea la pagina "&amp;'Full Database (hide)'!Q40,"No")</f>
        <v>Si                    Vea la pagina 3</v>
      </c>
      <c r="J46" s="75" t="str">
        <f>IF(ISNUMBER('Full Database (hide)'!R40),"Si                    Vea la pagina "&amp;'Full Database (hide)'!R40,"No")</f>
        <v>Si                    Vea la pagina 3</v>
      </c>
      <c r="K46" s="236" t="str">
        <f>+'Full Database (hide)'!S40</f>
        <v>Para superficies en contacto con alimentos</v>
      </c>
      <c r="L46" s="235" t="str">
        <f>'Full Database (hide)'!M40</f>
        <v>Permitido con restricciones</v>
      </c>
      <c r="M46" s="77" t="str">
        <f>+'Full Database (hide)'!V40</f>
        <v>Ninguno</v>
      </c>
      <c r="N46" s="43"/>
    </row>
    <row r="47" spans="1:14" ht="43.2" x14ac:dyDescent="0.3">
      <c r="A47" s="51" t="str">
        <f>'Full Database (hide)'!A41</f>
        <v>Peraclean 5</v>
      </c>
      <c r="B47" s="257" t="str">
        <f>+'Full Database (hide)'!B41</f>
        <v>•Jet-Oxide</v>
      </c>
      <c r="C47" s="433" t="str">
        <f>+'Full Database (hide)'!W41</f>
        <v>N/A</v>
      </c>
      <c r="D47" s="430"/>
      <c r="E47" s="142" t="str">
        <f>'Full Database (hide)'!N41</f>
        <v>54289-3</v>
      </c>
      <c r="F47" s="118" t="str">
        <f>HYPERLINK('Full Database (hide)'!O41,"Etiqueta PDF")</f>
        <v>Etiqueta PDF</v>
      </c>
      <c r="G47" s="152">
        <f>'Full Database (hide)'!T41</f>
        <v>43228</v>
      </c>
      <c r="H47" s="74" t="str">
        <f>IF(ISNUMBER('Full Database (hide)'!P41),"Si                    Vea la pagina "&amp;'Full Database (hide)'!P41,"No")</f>
        <v>Si                    Vea la pagina 3</v>
      </c>
      <c r="I47" s="108" t="str">
        <f>IF(ISNUMBER('Full Database (hide)'!Q41),"Si                    Vea la pagina "&amp;'Full Database (hide)'!Q41,"No")</f>
        <v>Si                    Vea la pagina 3</v>
      </c>
      <c r="J47" s="75" t="str">
        <f>IF(ISNUMBER('Full Database (hide)'!R41),"Yes                  See Page "&amp;'Full Database (hide)'!R41,"No")</f>
        <v>No</v>
      </c>
      <c r="K47" s="236" t="str">
        <f>+'Full Database (hide)'!S41</f>
        <v>Para superficies en contacto con alimentos</v>
      </c>
      <c r="L47" s="235" t="str">
        <f>'Full Database (hide)'!M41</f>
        <v>Permitido con restricciones</v>
      </c>
      <c r="M47" s="77" t="str">
        <f>+'Full Database (hide)'!V41</f>
        <v>Ninguno</v>
      </c>
      <c r="N47" s="43"/>
    </row>
    <row r="48" spans="1:14" ht="57.6" x14ac:dyDescent="0.3">
      <c r="A48" s="51" t="str">
        <f>'Full Database (hide)'!A42</f>
        <v>Perasan A (Sublabel A)</v>
      </c>
      <c r="B48" s="257" t="str">
        <f>+'Full Database (hide)'!B42</f>
        <v>•Peragreen 5.6%
•Bioside HS 5%
•Doom
•Oxysan</v>
      </c>
      <c r="C48" s="433" t="str">
        <f>+'Full Database (hide)'!W42</f>
        <v>Etiqueta secundaria A: Instrucciones generales de uso (Perasan A)</v>
      </c>
      <c r="D48" s="430"/>
      <c r="E48" s="142" t="str">
        <f>'Full Database (hide)'!N42</f>
        <v>63838-1</v>
      </c>
      <c r="F48" s="118" t="str">
        <f>HYPERLINK('Full Database (hide)'!O42,"Etiqueta PDF")</f>
        <v>Etiqueta PDF</v>
      </c>
      <c r="G48" s="152">
        <f>'Full Database (hide)'!T42</f>
        <v>44106</v>
      </c>
      <c r="H48" s="74" t="str">
        <f>IF(ISNUMBER('Full Database (hide)'!P42),"Si                    Vea la pagina "&amp;'Full Database (hide)'!P42,"No")</f>
        <v>Si                    Vea la pagina 5</v>
      </c>
      <c r="I48" s="108" t="str">
        <f>IF(ISNUMBER('Full Database (hide)'!Q42),"Si                    Vea la pagina "&amp;'Full Database (hide)'!Q42,"No")</f>
        <v>Si                    Vea la pagina 9</v>
      </c>
      <c r="J48" s="75" t="str">
        <f>IF(ISNUMBER('Full Database (hide)'!R42),"Yes                  See Page "&amp;'Full Database (hide)'!R42,"No")</f>
        <v>No</v>
      </c>
      <c r="K48" s="236" t="str">
        <f>+'Full Database (hide)'!S42</f>
        <v>Para superficies en contacto con alimentos</v>
      </c>
      <c r="L48" s="235" t="str">
        <f>'Full Database (hide)'!M42</f>
        <v>Consulte las notas para conocer las restricciones</v>
      </c>
      <c r="M48" s="77" t="str">
        <f>+'Full Database (hide)'!V42</f>
        <v>Restricciones de OMRI: Permitido como desinfectante de procesamiento; Permitido con restricciones para el control de plagas</v>
      </c>
      <c r="N48" s="43"/>
    </row>
    <row r="49" spans="1:14" ht="57.6" x14ac:dyDescent="0.3">
      <c r="A49" s="51" t="str">
        <f>'Full Database (hide)'!A43</f>
        <v>Perasan A (Sublabel B)</v>
      </c>
      <c r="B49" s="257" t="str">
        <f>+'Full Database (hide)'!B43</f>
        <v>•Peragreen 5.6%
•Bioside HS 5%
•Doom
•Oxysan</v>
      </c>
      <c r="C49" s="433" t="str">
        <f>+'Full Database (hide)'!W43</f>
        <v>Etiqueta secundaria B: Usos agrícolas (Peragreen 5.6)</v>
      </c>
      <c r="D49" s="430"/>
      <c r="E49" s="142" t="str">
        <f>'Full Database (hide)'!N43</f>
        <v>63838-1</v>
      </c>
      <c r="F49" s="118" t="str">
        <f>HYPERLINK('Full Database (hide)'!O43,"Etiqueta PDF")</f>
        <v>Etiqueta PDF</v>
      </c>
      <c r="G49" s="152">
        <f>'Full Database (hide)'!T43</f>
        <v>44106</v>
      </c>
      <c r="H49" s="74" t="str">
        <f>IF(ISNUMBER('Full Database (hide)'!P43),"Yes                  See Page "&amp;'Full Database (hide)'!P43,"No")</f>
        <v>No</v>
      </c>
      <c r="I49" s="108" t="str">
        <f>IF(ISNUMBER('Full Database (hide)'!Q43),"Si                    Vea la pagina "&amp;'Full Database (hide)'!Q43,"No")</f>
        <v>Si                    Vea la pagina 14</v>
      </c>
      <c r="J49" s="75" t="str">
        <f>IF(ISNUMBER('Full Database (hide)'!R43),"Si                    Vea la pagina "&amp;'Full Database (hide)'!R43,"No")</f>
        <v>Si                    Vea la pagina 15</v>
      </c>
      <c r="K49" s="236" t="str">
        <f>+'Full Database (hide)'!S43</f>
        <v>No</v>
      </c>
      <c r="L49" s="235" t="str">
        <f>'Full Database (hide)'!M43</f>
        <v>Consulte las notas para conocer las restricciones</v>
      </c>
      <c r="M49" s="77" t="str">
        <f>+'Full Database (hide)'!V43</f>
        <v>Restricciones de OMRI: Permitido como desinfectante de procesamiento; Permitido con restricciones para el control de plagas</v>
      </c>
      <c r="N49" s="43"/>
    </row>
    <row r="50" spans="1:14" ht="43.2" x14ac:dyDescent="0.3">
      <c r="A50" s="51" t="str">
        <f>'Full Database (hide)'!A44</f>
        <v>Perasan C-5</v>
      </c>
      <c r="B50" s="257" t="str">
        <f>+'Full Database (hide)'!B44</f>
        <v>N/A</v>
      </c>
      <c r="C50" s="433" t="str">
        <f>+'Full Database (hide)'!W44</f>
        <v>N/A</v>
      </c>
      <c r="D50" s="430"/>
      <c r="E50" s="142" t="str">
        <f>'Full Database (hide)'!N44</f>
        <v>63838-13</v>
      </c>
      <c r="F50" s="118" t="str">
        <f>HYPERLINK('Full Database (hide)'!O44,"Etiqueta PDF")</f>
        <v>Etiqueta PDF</v>
      </c>
      <c r="G50" s="152">
        <f>'Full Database (hide)'!T44</f>
        <v>42481</v>
      </c>
      <c r="H50" s="74" t="str">
        <f>IF(ISNUMBER('Full Database (hide)'!P44),"Si                    Vea la pagina "&amp;'Full Database (hide)'!P44,"No")</f>
        <v>Si                    Vea la pagina 3</v>
      </c>
      <c r="I50" s="108" t="str">
        <f>IF(ISNUMBER('Full Database (hide)'!Q44),"Si                    Vea la pagina "&amp;'Full Database (hide)'!Q44,"No")</f>
        <v>Si                    Vea la pagina 3</v>
      </c>
      <c r="J50" s="75" t="str">
        <f>IF(ISNUMBER('Full Database (hide)'!R44),"Yes                  See Page "&amp;'Full Database (hide)'!R44,"No")</f>
        <v>No</v>
      </c>
      <c r="K50" s="236" t="str">
        <f>+'Full Database (hide)'!S44</f>
        <v>Para superficies en contacto con alimentos</v>
      </c>
      <c r="L50" s="235" t="str">
        <f>'Full Database (hide)'!M44</f>
        <v>No enlistado</v>
      </c>
      <c r="M50" s="77" t="str">
        <f>+'Full Database (hide)'!V44</f>
        <v>Ninguno</v>
      </c>
      <c r="N50" s="43"/>
    </row>
    <row r="51" spans="1:14" ht="43.2" x14ac:dyDescent="0.3">
      <c r="A51" s="51" t="str">
        <f>'Full Database (hide)'!A45</f>
        <v>Perasan OG (Sublabel A)</v>
      </c>
      <c r="B51" s="257" t="str">
        <f>+'Full Database (hide)'!B45</f>
        <v>•Peragreeen 22 ww
•Peragreen 22</v>
      </c>
      <c r="C51" s="433" t="str">
        <f>+'Full Database (hide)'!W45</f>
        <v>Etiqueta secundaria A: Instrucciones generales de uso (Perasan OG)</v>
      </c>
      <c r="D51" s="430"/>
      <c r="E51" s="142" t="str">
        <f>'Full Database (hide)'!N45</f>
        <v>63838-20</v>
      </c>
      <c r="F51" s="118" t="str">
        <f>HYPERLINK('Full Database (hide)'!O45,"Etiqueta PDF")</f>
        <v>Etiqueta PDF</v>
      </c>
      <c r="G51" s="152">
        <f>'Full Database (hide)'!T45</f>
        <v>43174</v>
      </c>
      <c r="H51" s="74" t="str">
        <f>IF(ISNUMBER('Full Database (hide)'!P45),"Si                    Vea la pagina "&amp;'Full Database (hide)'!P45,"No")</f>
        <v>Si                    Vea la pagina 5</v>
      </c>
      <c r="I51" s="108" t="str">
        <f>IF(ISNUMBER('Full Database (hide)'!Q45),"Si                    Vea la pagina "&amp;'Full Database (hide)'!Q45,"No")</f>
        <v>Si                    Vea la pagina 8</v>
      </c>
      <c r="J51" s="75" t="str">
        <f>IF(ISNUMBER('Full Database (hide)'!R45),"Yes                  See Page "&amp;'Full Database (hide)'!R45,"No")</f>
        <v>No</v>
      </c>
      <c r="K51" s="236" t="str">
        <f>+'Full Database (hide)'!S45</f>
        <v>No</v>
      </c>
      <c r="L51" s="235" t="str">
        <f>'Full Database (hide)'!M45</f>
        <v>No enlistado</v>
      </c>
      <c r="M51" s="77" t="str">
        <f>+'Full Database (hide)'!V45</f>
        <v>Ninguno</v>
      </c>
      <c r="N51" s="43"/>
    </row>
    <row r="52" spans="1:14" ht="43.2" x14ac:dyDescent="0.3">
      <c r="A52" s="51" t="str">
        <f>'Full Database (hide)'!A46</f>
        <v>Perasan OG (Sublabel B)</v>
      </c>
      <c r="B52" s="257" t="str">
        <f>+'Full Database (hide)'!B46</f>
        <v>•Peragreeen 22 ww
•Peragreen 22</v>
      </c>
      <c r="C52" s="433" t="str">
        <f>+'Full Database (hide)'!W46</f>
        <v>Etiqueta secundaria B: Usos agrícolas (Perasan OG)</v>
      </c>
      <c r="D52" s="430"/>
      <c r="E52" s="142" t="str">
        <f>'Full Database (hide)'!N46</f>
        <v>63838-20</v>
      </c>
      <c r="F52" s="118" t="str">
        <f>HYPERLINK('Full Database (hide)'!O46,"Etiqueta PDF")</f>
        <v>Etiqueta PDF</v>
      </c>
      <c r="G52" s="152">
        <f>'Full Database (hide)'!T46</f>
        <v>43174</v>
      </c>
      <c r="H52" s="74" t="str">
        <f>IF(ISNUMBER('Full Database (hide)'!P46),"Yes                  See Page "&amp;'Full Database (hide)'!P46,"No")</f>
        <v>No</v>
      </c>
      <c r="I52" s="108" t="str">
        <f>IF(ISNUMBER('Full Database (hide)'!Q46),"Si                    Vea la pagina "&amp;'Full Database (hide)'!Q46,"No")</f>
        <v>Si                    Vea la pagina 12</v>
      </c>
      <c r="J52" s="75" t="str">
        <f>IF(ISNUMBER('Full Database (hide)'!R46),"Si                    Vea la pagina "&amp;'Full Database (hide)'!R46,"No")</f>
        <v>Si                    Vea la pagina 12</v>
      </c>
      <c r="K52" s="236" t="str">
        <f>+'Full Database (hide)'!S46</f>
        <v>No</v>
      </c>
      <c r="L52" s="235" t="str">
        <f>'Full Database (hide)'!M46</f>
        <v>No enlistado</v>
      </c>
      <c r="M52" s="77" t="str">
        <f>+'Full Database (hide)'!V46</f>
        <v>Ninguno</v>
      </c>
      <c r="N52" s="43"/>
    </row>
    <row r="53" spans="1:14" ht="43.2" x14ac:dyDescent="0.3">
      <c r="A53" s="51" t="str">
        <f>'Full Database (hide)'!A47</f>
        <v>PerOx Extreme</v>
      </c>
      <c r="B53" s="257" t="str">
        <f>+'Full Database (hide)'!B47</f>
        <v>•Per-Ox F&amp;V</v>
      </c>
      <c r="C53" s="433" t="str">
        <f>+'Full Database (hide)'!W47</f>
        <v>N/A</v>
      </c>
      <c r="D53" s="430"/>
      <c r="E53" s="142" t="str">
        <f>'Full Database (hide)'!N47</f>
        <v>833-5</v>
      </c>
      <c r="F53" s="118" t="str">
        <f>HYPERLINK('Full Database (hide)'!O47,"Etiqueta PDF")</f>
        <v>Etiqueta PDF</v>
      </c>
      <c r="G53" s="152">
        <f>'Full Database (hide)'!T47</f>
        <v>43804</v>
      </c>
      <c r="H53" s="74" t="str">
        <f>IF(ISNUMBER('Full Database (hide)'!P47),"Si                    Vea la pagina "&amp;'Full Database (hide)'!P47,"No")</f>
        <v>Si                    Vea la pagina 5</v>
      </c>
      <c r="I53" s="108" t="str">
        <f>IF(ISNUMBER('Full Database (hide)'!Q47),"Si                    Vea la pagina "&amp;'Full Database (hide)'!Q47,"No")</f>
        <v>Si                    Vea la pagina 6</v>
      </c>
      <c r="J53" s="75" t="str">
        <f>IF(ISNUMBER('Full Database (hide)'!R47),"Si                    Vea la pagina "&amp;'Full Database (hide)'!R47,"No")</f>
        <v>Si                    Vea la pagina 7</v>
      </c>
      <c r="K53" s="236" t="str">
        <f>+'Full Database (hide)'!S47</f>
        <v>Para superficies en contacto con alimentos</v>
      </c>
      <c r="L53" s="235" t="str">
        <f>'Full Database (hide)'!M47</f>
        <v>Permitido con restricciones</v>
      </c>
      <c r="M53" s="77" t="str">
        <f>+'Full Database (hide)'!V47</f>
        <v>Ninguno</v>
      </c>
      <c r="N53" s="43"/>
    </row>
    <row r="54" spans="1:14" ht="43.2" x14ac:dyDescent="0.3">
      <c r="A54" s="51" t="str">
        <f>'Full Database (hide)'!A48</f>
        <v>PPG 70 CAL Hypo Granules</v>
      </c>
      <c r="B54" s="257" t="str">
        <f>+'Full Database (hide)'!B48</f>
        <v>•Zappit 73
•Induclor 70
•Incredipool 73</v>
      </c>
      <c r="C54" s="433" t="str">
        <f>+'Full Database (hide)'!W48</f>
        <v>N/A</v>
      </c>
      <c r="D54" s="430"/>
      <c r="E54" s="142" t="str">
        <f>'Full Database (hide)'!N48</f>
        <v xml:space="preserve"> 748-296 </v>
      </c>
      <c r="F54" s="118" t="str">
        <f>HYPERLINK('Full Database (hide)'!O48,"Etiqueta PDF")</f>
        <v>Etiqueta PDF</v>
      </c>
      <c r="G54" s="152">
        <f>'Full Database (hide)'!T48</f>
        <v>42102</v>
      </c>
      <c r="H54" s="74" t="str">
        <f>IF(ISNUMBER('Full Database (hide)'!P48),"Si                    Vea la pagina "&amp;'Full Database (hide)'!P48,"No")</f>
        <v>Si                    Vea la pagina 14</v>
      </c>
      <c r="I54" s="108" t="str">
        <f>IF(ISNUMBER('Full Database (hide)'!Q48),"Si                    Vea la pagina "&amp;'Full Database (hide)'!Q48,"No")</f>
        <v>Si                    Vea la pagina 21</v>
      </c>
      <c r="J54" s="75" t="str">
        <f>IF(ISNUMBER('Full Database (hide)'!R48),"Si                    Vea la pagina "&amp;'Full Database (hide)'!R48,"No")</f>
        <v>Si                    Vea la pagina 27</v>
      </c>
      <c r="K54" s="236" t="str">
        <f>+'Full Database (hide)'!S48</f>
        <v>No</v>
      </c>
      <c r="L54" s="235" t="str">
        <f>'Full Database (hide)'!M48</f>
        <v>No enlistado</v>
      </c>
      <c r="M54" s="77" t="str">
        <f>+'Full Database (hide)'!V48</f>
        <v>Ninguno</v>
      </c>
      <c r="N54" s="43"/>
    </row>
    <row r="55" spans="1:14" ht="42.75" customHeight="1" x14ac:dyDescent="0.3">
      <c r="A55" s="51" t="str">
        <f>'Full Database (hide)'!A49</f>
        <v>PPG Calcium Hypochlorite Tablets</v>
      </c>
      <c r="B55" s="257" t="str">
        <f>+'Full Database (hide)'!B49</f>
        <v>•Accutab</v>
      </c>
      <c r="C55" s="433" t="str">
        <f>+'Full Database (hide)'!W49</f>
        <v>N/A</v>
      </c>
      <c r="D55" s="430"/>
      <c r="E55" s="142" t="str">
        <f>'Full Database (hide)'!N49</f>
        <v>748-295</v>
      </c>
      <c r="F55" s="118" t="str">
        <f>HYPERLINK('Full Database (hide)'!O49,"Etiqueta PDF")</f>
        <v>Etiqueta PDF</v>
      </c>
      <c r="G55" s="152">
        <f>'Full Database (hide)'!T49</f>
        <v>43383</v>
      </c>
      <c r="H55" s="74" t="str">
        <f>IF(ISNUMBER('Full Database (hide)'!P49),"Si                    Vea la pagina "&amp;'Full Database (hide)'!P49,"No")</f>
        <v>Si                    Vea la pagina 13</v>
      </c>
      <c r="I55" s="108" t="str">
        <f>IF(ISNUMBER('Full Database (hide)'!Q49),"Si                    Vea la pagina "&amp;'Full Database (hide)'!Q49,"No")</f>
        <v>Si                    Vea la pagina 21</v>
      </c>
      <c r="J55" s="75" t="str">
        <f>IF(ISNUMBER('Full Database (hide)'!R49),"Si                    Vea la pagina "&amp;'Full Database (hide)'!R49,"No")</f>
        <v>Si                    Vea la pagina 26</v>
      </c>
      <c r="K55" s="236" t="str">
        <f>+'Full Database (hide)'!S49</f>
        <v>No</v>
      </c>
      <c r="L55" s="235" t="str">
        <f>'Full Database (hide)'!M49</f>
        <v>Permitido con restricciones</v>
      </c>
      <c r="M55" s="77" t="str">
        <f>+'Full Database (hide)'!V49</f>
        <v>Ninguno</v>
      </c>
      <c r="N55" s="43"/>
    </row>
    <row r="56" spans="1:14" ht="43.2" x14ac:dyDescent="0.3">
      <c r="A56" s="51" t="str">
        <f>'Full Database (hide)'!A50</f>
        <v xml:space="preserve">Pro-san L </v>
      </c>
      <c r="B56" s="257" t="str">
        <f>+'Full Database (hide)'!B50</f>
        <v>N/A</v>
      </c>
      <c r="C56" s="433" t="str">
        <f>+'Full Database (hide)'!W50</f>
        <v>N/A</v>
      </c>
      <c r="D56" s="430"/>
      <c r="E56" s="142" t="str">
        <f>'Full Database (hide)'!N50</f>
        <v>71094-2</v>
      </c>
      <c r="F56" s="118" t="str">
        <f>HYPERLINK('Full Database (hide)'!O50,"Etiqueta PDF")</f>
        <v>Etiqueta PDF</v>
      </c>
      <c r="G56" s="152">
        <f>'Full Database (hide)'!T50</f>
        <v>43572</v>
      </c>
      <c r="H56" s="74" t="str">
        <f>IF(ISNUMBER('Full Database (hide)'!P50),"Si                    Vea la pagina "&amp;'Full Database (hide)'!P50,"No")</f>
        <v>Si                    Vea la pagina 4</v>
      </c>
      <c r="I56" s="108" t="str">
        <f>IF(ISNUMBER('Full Database (hide)'!Q50),"Yes                  See Page "&amp;'Full Database (hide)'!Q50,"No")</f>
        <v>No</v>
      </c>
      <c r="J56" s="108" t="str">
        <f>IF(ISNUMBER('Full Database (hide)'!R50),"Yes                  See Page "&amp;'Full Database (hide)'!R50,"No")</f>
        <v>No</v>
      </c>
      <c r="K56" s="236" t="str">
        <f>+'Full Database (hide)'!S50</f>
        <v>Para superficies en contacto con alimentos</v>
      </c>
      <c r="L56" s="235" t="str">
        <f>'Full Database (hide)'!M50</f>
        <v>No enlistado</v>
      </c>
      <c r="M56" s="77" t="str">
        <f>+'Full Database (hide)'!V50</f>
        <v>Ninguno</v>
      </c>
      <c r="N56" s="43"/>
    </row>
    <row r="57" spans="1:14" ht="43.2" x14ac:dyDescent="0.3">
      <c r="A57" s="51" t="str">
        <f>'Full Database (hide)'!A51</f>
        <v>Proxitane 15:23</v>
      </c>
      <c r="B57" s="257" t="str">
        <f>+'Full Database (hide)'!B51</f>
        <v>•Proxitane WW-16</v>
      </c>
      <c r="C57" s="433" t="str">
        <f>+'Full Database (hide)'!W51</f>
        <v>N/A</v>
      </c>
      <c r="D57" s="430"/>
      <c r="E57" s="142" t="str">
        <f>'Full Database (hide)'!N51</f>
        <v>68660-12</v>
      </c>
      <c r="F57" s="118" t="str">
        <f>HYPERLINK('Full Database (hide)'!O51,"Etiqueta PDF")</f>
        <v>Etiqueta PDF</v>
      </c>
      <c r="G57" s="152">
        <f>'Full Database (hide)'!T51</f>
        <v>43391</v>
      </c>
      <c r="H57" s="74" t="str">
        <f>IF(ISNUMBER('Full Database (hide)'!P51),"Si                    Vea la pagina "&amp;'Full Database (hide)'!P51,"No")</f>
        <v>Si                    Vea la pagina 11</v>
      </c>
      <c r="I57" s="108" t="str">
        <f>IF(ISNUMBER('Full Database (hide)'!Q51),"Si                    Vea la pagina "&amp;'Full Database (hide)'!Q51,"No")</f>
        <v>Si                    Vea la pagina 20</v>
      </c>
      <c r="J57" s="108" t="str">
        <f>IF(ISNUMBER('Full Database (hide)'!R51),"Si                    Vea la pagina "&amp;'Full Database (hide)'!R51,"No")</f>
        <v>Si                    Vea la pagina 18</v>
      </c>
      <c r="K57" s="236" t="str">
        <f>+'Full Database (hide)'!S51</f>
        <v xml:space="preserve">Para superficies en contacto con alimentos </v>
      </c>
      <c r="L57" s="235" t="str">
        <f>'Full Database (hide)'!M51</f>
        <v>Permitido con restricciones</v>
      </c>
      <c r="M57" s="77" t="str">
        <f>+'Full Database (hide)'!V51</f>
        <v>Ninguno</v>
      </c>
      <c r="N57" s="43"/>
    </row>
    <row r="58" spans="1:14" ht="72" x14ac:dyDescent="0.3">
      <c r="A58" s="51" t="str">
        <f>'Full Database (hide)'!A52</f>
        <v>Proxitane EQ Liquid Sanitizer</v>
      </c>
      <c r="B58" s="257" t="str">
        <f>+'Full Database (hide)'!B52</f>
        <v>•Proxitane EQ
•Proxitane EQ Liquid Sanitizer &amp; Disinfectant
•Proxitane EQ Liquid Sanitizer and Disinfectant</v>
      </c>
      <c r="C58" s="433" t="str">
        <f>+'Full Database (hide)'!W52</f>
        <v>N/A</v>
      </c>
      <c r="D58" s="430"/>
      <c r="E58" s="142" t="str">
        <f>'Full Database (hide)'!N52</f>
        <v>68660-4</v>
      </c>
      <c r="F58" s="118" t="str">
        <f>HYPERLINK('Full Database (hide)'!O52,"Etiqueta PDF")</f>
        <v>Etiqueta PDF</v>
      </c>
      <c r="G58" s="152">
        <f>'Full Database (hide)'!T52</f>
        <v>43801</v>
      </c>
      <c r="H58" s="74" t="str">
        <f>IF(ISNUMBER('Full Database (hide)'!P52),"Si                    Vea la pagina "&amp;'Full Database (hide)'!P52,"No")</f>
        <v>Si                    Vea la pagina 7</v>
      </c>
      <c r="I58" s="108" t="str">
        <f>IF(ISNUMBER('Full Database (hide)'!Q52),"Si                    Vea la pagina "&amp;'Full Database (hide)'!Q52,"No")</f>
        <v>Si                    Vea la pagina 21</v>
      </c>
      <c r="J58" s="108" t="str">
        <f>IF(ISNUMBER('Full Database (hide)'!R52),"Si                    Vea la pagina "&amp;'Full Database (hide)'!R52,"No")</f>
        <v>Si                    Vea la pagina 20</v>
      </c>
      <c r="K58" s="236" t="str">
        <f>+'Full Database (hide)'!S52</f>
        <v xml:space="preserve">Para superficies en contacto con alimentos </v>
      </c>
      <c r="L58" s="235" t="str">
        <f>'Full Database (hide)'!M52</f>
        <v>Permitido con restricciones</v>
      </c>
      <c r="M58" s="77" t="str">
        <f>+'Full Database (hide)'!V52</f>
        <v>Ninguno</v>
      </c>
      <c r="N58" s="43"/>
    </row>
    <row r="59" spans="1:14" ht="28.8" x14ac:dyDescent="0.3">
      <c r="A59" s="51" t="str">
        <f>'Full Database (hide)'!A53</f>
        <v>Proxitane WW-12</v>
      </c>
      <c r="B59" s="257" t="str">
        <f>+'Full Database (hide)'!B53</f>
        <v>N/A</v>
      </c>
      <c r="C59" s="433" t="str">
        <f>+'Full Database (hide)'!W53</f>
        <v>N/A</v>
      </c>
      <c r="D59" s="430"/>
      <c r="E59" s="142" t="str">
        <f>'Full Database (hide)'!N53</f>
        <v>68660-1</v>
      </c>
      <c r="F59" s="118" t="str">
        <f>HYPERLINK('Full Database (hide)'!O53,"Etiqueta PDF")</f>
        <v>Etiqueta PDF</v>
      </c>
      <c r="G59" s="152">
        <f>'Full Database (hide)'!T53</f>
        <v>43446</v>
      </c>
      <c r="H59" s="74" t="str">
        <f>IF(ISNUMBER('Full Database (hide)'!P53),"Yes                  See Page "&amp;'Full Database (hide)'!P53,"No")</f>
        <v>No</v>
      </c>
      <c r="I59" s="108" t="str">
        <f>IF(ISNUMBER('Full Database (hide)'!Q53),"Si                    Vea la pagina "&amp;'Full Database (hide)'!Q53,"No")</f>
        <v>Si                    Vea la pagina 11</v>
      </c>
      <c r="J59" s="108" t="str">
        <f>IF(ISNUMBER('Full Database (hide)'!R53),"Si                    Vea la pagina "&amp;'Full Database (hide)'!R53,"No")</f>
        <v>Si                    Vea la pagina 13</v>
      </c>
      <c r="K59" s="236" t="str">
        <f>+'Full Database (hide)'!S53</f>
        <v>No</v>
      </c>
      <c r="L59" s="235" t="str">
        <f>'Full Database (hide)'!M53</f>
        <v>Permitido con restricciones</v>
      </c>
      <c r="M59" s="77" t="str">
        <f>+'Full Database (hide)'!V53</f>
        <v>Ninguno</v>
      </c>
      <c r="N59" s="43"/>
    </row>
    <row r="60" spans="1:14" ht="158.4" x14ac:dyDescent="0.3">
      <c r="A60" s="51" t="str">
        <f>'Full Database (hide)'!A54</f>
        <v>Puma</v>
      </c>
      <c r="B60" s="257" t="str">
        <f>+'Full Database (hide)'!B54</f>
        <v>•Concentrated Clorox Germicidal Bleach1
•Clorox Germicidal Bleach2
•Clorox Regular-Bleach1
•Clorox Multi-Purpose Bleach1
•Concentrated Clorox Multi-purpose Bleach1
•Clorox Disinfecting Bleach1
•Concentrated Clorox Disinfecting Bleach1
•Concentrated Clorox Regular-Bleach</v>
      </c>
      <c r="C60" s="433" t="str">
        <f>+'Full Database (hide)'!W54</f>
        <v>N/A</v>
      </c>
      <c r="D60" s="430"/>
      <c r="E60" s="142" t="str">
        <f>'Full Database (hide)'!N54</f>
        <v>5813-100</v>
      </c>
      <c r="F60" s="118" t="str">
        <f>HYPERLINK('Full Database (hide)'!O54,"Etiqueta PDF")</f>
        <v>Etiqueta PDF</v>
      </c>
      <c r="G60" s="152">
        <f>'Full Database (hide)'!T54</f>
        <v>43077</v>
      </c>
      <c r="H60" s="74" t="str">
        <f>IF(ISNUMBER('Full Database (hide)'!P54),"Si                    Vea la pagina "&amp;'Full Database (hide)'!P54,"No")</f>
        <v>Si                    Vea la pagina 15</v>
      </c>
      <c r="I60" s="108" t="str">
        <f>IF(ISNUMBER('Full Database (hide)'!Q54),"Si                    Vea la pagina "&amp;'Full Database (hide)'!Q54,"No")</f>
        <v>Si                    Vea la pagina 15</v>
      </c>
      <c r="J60" s="108" t="str">
        <f>IF(ISNUMBER('Full Database (hide)'!R54),"Yes                  See Page "&amp;'Full Database (hide)'!R54,"No")</f>
        <v>No</v>
      </c>
      <c r="K60" s="236" t="str">
        <f>+'Full Database (hide)'!S54</f>
        <v>Para superficies en contacto con alimentos</v>
      </c>
      <c r="L60" s="235" t="str">
        <f>'Full Database (hide)'!M54</f>
        <v>No enlistado</v>
      </c>
      <c r="M60" s="77" t="str">
        <f>+'Full Database (hide)'!V54</f>
        <v>Ninguno</v>
      </c>
      <c r="N60" s="43"/>
    </row>
    <row r="61" spans="1:14" ht="129.6" x14ac:dyDescent="0.3">
      <c r="A61" s="51" t="str">
        <f>'Full Database (hide)'!A55</f>
        <v>Pure Bright Germicidal Ultra Bleach</v>
      </c>
      <c r="B61" s="257" t="str">
        <f>+'Full Database (hide)'!B55</f>
        <v>•Hi-Lex Ultra Bleach
•Red Max Germicidal Bleach
•Germicidal Bleach
•Bleach Regular
•Pure Power Regular Bleach
•Top Job Bleach
•Hi-Lex Bleach Regular Scent
•Boardwalk Germicidal Ultra Bleach
•HDX Germicidal Bleach 1</v>
      </c>
      <c r="C61" s="433" t="str">
        <f>+'Full Database (hide)'!W55</f>
        <v>N/A</v>
      </c>
      <c r="D61" s="430"/>
      <c r="E61" s="142" t="str">
        <f>'Full Database (hide)'!N55</f>
        <v>70271-13</v>
      </c>
      <c r="F61" s="118" t="str">
        <f>HYPERLINK('Full Database (hide)'!O55,"Etiqueta PDF")</f>
        <v>Etiqueta PDF</v>
      </c>
      <c r="G61" s="152">
        <f>'Full Database (hide)'!T55</f>
        <v>43916</v>
      </c>
      <c r="H61" s="74" t="str">
        <f>IF(ISNUMBER('Full Database (hide)'!P55),"Si                    Vea la pagina "&amp;'Full Database (hide)'!P55,"No")</f>
        <v>Si                    Vea la pagina 22</v>
      </c>
      <c r="I61" s="108" t="str">
        <f>IF(ISNUMBER('Full Database (hide)'!Q55),"Si                    Vea la pagina "&amp;'Full Database (hide)'!Q55,"No")</f>
        <v>Si                    Vea la pagina 26</v>
      </c>
      <c r="J61" s="108" t="str">
        <f>IF(ISNUMBER('Full Database (hide)'!R55),"Yes                  See Page "&amp;'Full Database (hide)'!R55,"No")</f>
        <v>No</v>
      </c>
      <c r="K61" s="236" t="str">
        <f>+'Full Database (hide)'!S55</f>
        <v>Para superficies en contacto con alimentos</v>
      </c>
      <c r="L61" s="235" t="str">
        <f>'Full Database (hide)'!M55</f>
        <v>No enlistado</v>
      </c>
      <c r="M61" s="77" t="str">
        <f>+'Full Database (hide)'!V55</f>
        <v>Ninguno</v>
      </c>
      <c r="N61" s="43"/>
    </row>
    <row r="62" spans="1:14" ht="43.2" x14ac:dyDescent="0.3">
      <c r="A62" s="51" t="str">
        <f>'Full Database (hide)'!A56</f>
        <v>Re-Ox</v>
      </c>
      <c r="B62" s="257" t="str">
        <f>+'Full Database (hide)'!B56</f>
        <v>•Re-Ox Deposit Control Disinfectant
•Clearitas 350
•Clearitas 450</v>
      </c>
      <c r="C62" s="433" t="str">
        <f>+'Full Database (hide)'!W56</f>
        <v>N/A</v>
      </c>
      <c r="D62" s="430"/>
      <c r="E62" s="142" t="str">
        <f>'Full Database (hide)'!N56</f>
        <v>87437-1</v>
      </c>
      <c r="F62" s="118" t="str">
        <f>HYPERLINK('Full Database (hide)'!O56,"Etiqueta PDF")</f>
        <v>Etiqueta PDF</v>
      </c>
      <c r="G62" s="152">
        <f>'Full Database (hide)'!T56</f>
        <v>41857</v>
      </c>
      <c r="H62" s="74" t="str">
        <f>IF(ISNUMBER('Full Database (hide)'!P56),"Si                    Vea la pagina "&amp;'Full Database (hide)'!P56,"No")</f>
        <v>Si                    Vea la pagina 4</v>
      </c>
      <c r="I62" s="108" t="str">
        <f>IF(ISNUMBER('Full Database (hide)'!Q56),"Si                    Vea la pagina "&amp;'Full Database (hide)'!Q56,"No")</f>
        <v>Si                    Vea la pagina 4</v>
      </c>
      <c r="J62" s="108" t="str">
        <f>IF(ISNUMBER('Full Database (hide)'!R56),"Yes                  See Page "&amp;'Full Database (hide)'!R56,"No")</f>
        <v>No</v>
      </c>
      <c r="K62" s="236" t="str">
        <f>+'Full Database (hide)'!S56</f>
        <v>Para superficies en contacto con alimentos</v>
      </c>
      <c r="L62" s="235" t="str">
        <f>'Full Database (hide)'!M56</f>
        <v>No enlistado</v>
      </c>
      <c r="M62" s="77" t="str">
        <f>+'Full Database (hide)'!V56</f>
        <v>Ninguno</v>
      </c>
      <c r="N62" s="43"/>
    </row>
    <row r="63" spans="1:14" ht="42.75" customHeight="1" x14ac:dyDescent="0.3">
      <c r="A63" s="51" t="str">
        <f>'Full Database (hide)'!A57</f>
        <v>SaniDate 12.0</v>
      </c>
      <c r="B63" s="257" t="str">
        <f>+'Full Database (hide)'!B57</f>
        <v>•Greenclean Liquid 12.0
•Terrastart</v>
      </c>
      <c r="C63" s="433" t="str">
        <f>+'Full Database (hide)'!W57</f>
        <v>N/A</v>
      </c>
      <c r="D63" s="430"/>
      <c r="E63" s="142" t="str">
        <f>'Full Database (hide)'!N57</f>
        <v>70299-18</v>
      </c>
      <c r="F63" s="118" t="str">
        <f>HYPERLINK('Full Database (hide)'!O57,"Etiqueta PDF")</f>
        <v>Etiqueta PDF</v>
      </c>
      <c r="G63" s="152">
        <f>'Full Database (hide)'!T57</f>
        <v>43966</v>
      </c>
      <c r="H63" s="74" t="str">
        <f>IF(ISNUMBER('Full Database (hide)'!P57),"Yes                  See Page "&amp;'Full Database (hide)'!P57,"No")</f>
        <v>No</v>
      </c>
      <c r="I63" s="108" t="str">
        <f>IF(ISNUMBER('Full Database (hide)'!Q57),"Si                    Vea la pagina "&amp;'Full Database (hide)'!Q57,"No")</f>
        <v>Si                    Vea la pagina 10</v>
      </c>
      <c r="J63" s="75" t="str">
        <f>IF(ISNUMBER('Full Database (hide)'!R57),"Si                    Vea la pagina "&amp;'Full Database (hide)'!R57,"No")</f>
        <v>Si                    Vea la pagina 5</v>
      </c>
      <c r="K63" s="236" t="str">
        <f>+'Full Database (hide)'!S57</f>
        <v>No</v>
      </c>
      <c r="L63" s="235" t="str">
        <f>'Full Database (hide)'!M57</f>
        <v>Permitido con restricciones</v>
      </c>
      <c r="M63" s="77" t="str">
        <f>+'Full Database (hide)'!V57</f>
        <v>Ninguno</v>
      </c>
      <c r="N63" s="43"/>
    </row>
    <row r="64" spans="1:14" ht="86.4" x14ac:dyDescent="0.3">
      <c r="A64" s="51" t="str">
        <f>'Full Database (hide)'!A58</f>
        <v>SaniDate 15.0</v>
      </c>
      <c r="B64" s="257" t="str">
        <f>+'Full Database (hide)'!B58</f>
        <v>N/A</v>
      </c>
      <c r="C64" s="433" t="str">
        <f>+'Full Database (hide)'!W58</f>
        <v>N/A</v>
      </c>
      <c r="D64" s="430"/>
      <c r="E64" s="142" t="str">
        <f>'Full Database (hide)'!N58</f>
        <v>70299-26</v>
      </c>
      <c r="F64" s="118" t="str">
        <f>HYPERLINK('Full Database (hide)'!O58,"Etiqueta PDF")</f>
        <v>Etiqueta PDF</v>
      </c>
      <c r="G64" s="152">
        <f>'Full Database (hide)'!T58</f>
        <v>43894</v>
      </c>
      <c r="H64" s="74" t="str">
        <f>IF(ISNUMBER('Full Database (hide)'!P58),"Si                    Vea la pagina "&amp;'Full Database (hide)'!P58,"No")</f>
        <v>Si                    Vea la pagina 7</v>
      </c>
      <c r="I64" s="108" t="str">
        <f>IF(ISNUMBER('Full Database (hide)'!Q58),"Si                    Vea la pagina "&amp;'Full Database (hide)'!Q58,"No*")</f>
        <v>Si                    Vea la pagina 5</v>
      </c>
      <c r="J64" s="75" t="str">
        <f>IF(ISNUMBER('Full Database (hide)'!R58),"Si                    Vea la pagina "&amp;'Full Database (hide)'!R58,"No")</f>
        <v>Si                    Vea la pagina 18</v>
      </c>
      <c r="K64" s="236" t="str">
        <f>+'Full Database (hide)'!S58</f>
        <v>Tanto para superficies en contacto con alimentos como para frutas y verduras</v>
      </c>
      <c r="L64" s="235" t="str">
        <f>'Full Database (hide)'!M58</f>
        <v>Permitido con restricciones</v>
      </c>
      <c r="M64" s="77" t="str">
        <f>+'Full Database (hide)'!V58</f>
        <v>Ninguno</v>
      </c>
      <c r="N64" s="43"/>
    </row>
    <row r="65" spans="1:14" ht="72" x14ac:dyDescent="0.3">
      <c r="A65" s="51" t="str">
        <f>'Full Database (hide)'!A59</f>
        <v>SaniDate 5.0 (Sublabel A)</v>
      </c>
      <c r="B65" s="257" t="str">
        <f>+'Full Database (hide)'!B59</f>
        <v>•Greenclean Liquid 5.0
•Greenclean Max Algaecide
•Greenclean WTO
•Sanidate WTO
•Storox 5.0 Post Harvest Treatment</v>
      </c>
      <c r="C65" s="433" t="str">
        <f>+'Full Database (hide)'!W59</f>
        <v>Etiqueta secundaria A: Usos generales (Sanidate 5.0)</v>
      </c>
      <c r="D65" s="430"/>
      <c r="E65" s="142" t="str">
        <f>'Full Database (hide)'!N59</f>
        <v>70299-19</v>
      </c>
      <c r="F65" s="118" t="str">
        <f>HYPERLINK('Full Database (hide)'!O59,"Etiqueta PDF")</f>
        <v>Etiqueta PDF</v>
      </c>
      <c r="G65" s="152">
        <f>'Full Database (hide)'!T59</f>
        <v>44019</v>
      </c>
      <c r="H65" s="74" t="str">
        <f>IF(ISNUMBER('Full Database (hide)'!P59),"Si                    Vea la pagina"&amp;'Full Database (hide)'!P59,"No")</f>
        <v>Si                    Vea la pagina11</v>
      </c>
      <c r="I65" s="108" t="str">
        <f>IF(ISNUMBER('Full Database (hide)'!Q59),"Si                    Vea la pagina "&amp;'Full Database (hide)'!Q59,"No")</f>
        <v>Si                    Vea la pagina 21</v>
      </c>
      <c r="J65" s="75" t="str">
        <f>IF(ISNUMBER('Full Database (hide)'!R59),"Si                    Vea la pagina"&amp;'Full Database (hide)'!R59,"No")</f>
        <v>Si                    Vea la pagina25</v>
      </c>
      <c r="K65" s="236" t="str">
        <f>+'Full Database (hide)'!S59</f>
        <v>Para superficies en contacto con alimentos</v>
      </c>
      <c r="L65" s="235" t="str">
        <f>'Full Database (hide)'!M59</f>
        <v>Permitido con restricciones</v>
      </c>
      <c r="M65" s="77" t="str">
        <f>+'Full Database (hide)'!V59</f>
        <v>Ninguno</v>
      </c>
      <c r="N65" s="43"/>
    </row>
    <row r="66" spans="1:14" ht="72" x14ac:dyDescent="0.3">
      <c r="A66" s="51" t="str">
        <f>'Full Database (hide)'!A60</f>
        <v>SaniDate 5.0 (Sublabel B)</v>
      </c>
      <c r="B66" s="257" t="str">
        <f>+'Full Database (hide)'!B60</f>
        <v>•Greenclean Liquid 5.0
•Greenclean Max Algaecide
•Greenclean WTO
•Sanidate WTO
•Storox 5.0 Post Harvest Treatment</v>
      </c>
      <c r="C66" s="433" t="str">
        <f>+'Full Database (hide)'!W60</f>
        <v>Etiqueta secundaria B: Usos agrícolas (Sanidate WTO)</v>
      </c>
      <c r="D66" s="430"/>
      <c r="E66" s="142" t="str">
        <f>'Full Database (hide)'!N60</f>
        <v>70299-19</v>
      </c>
      <c r="F66" s="118" t="str">
        <f>HYPERLINK('Full Database (hide)'!O60,"Etiqueta PDF")</f>
        <v>Etiqueta PDF</v>
      </c>
      <c r="G66" s="152">
        <f>'Full Database (hide)'!T60</f>
        <v>44019</v>
      </c>
      <c r="H66" s="74" t="str">
        <f>IF(ISNUMBER('Full Database (hide)'!P60),"Yes                  See Page "&amp;'Full Database (hide)'!P60,"No")</f>
        <v>No</v>
      </c>
      <c r="I66" s="108" t="str">
        <f>IF(ISNUMBER('Full Database (hide)'!Q60),"Yes                  See Page "&amp;'Full Database (hide)'!Q60,"No*")</f>
        <v>No*</v>
      </c>
      <c r="J66" s="75" t="str">
        <f>IF(ISNUMBER('Full Database (hide)'!R60),"Si                    Vea la pagina "&amp;'Full Database (hide)'!R60,"No")</f>
        <v>Si                    Vea la pagina 38</v>
      </c>
      <c r="K66" s="236" t="str">
        <f>+'Full Database (hide)'!S60</f>
        <v>No</v>
      </c>
      <c r="L66" s="235" t="str">
        <f>'Full Database (hide)'!M60</f>
        <v>Permitido con restricciones</v>
      </c>
      <c r="M66" s="77" t="str">
        <f>+'Full Database (hide)'!V60</f>
        <v>Ninguno</v>
      </c>
      <c r="N66" s="43"/>
    </row>
    <row r="67" spans="1:14" ht="57.6" x14ac:dyDescent="0.3">
      <c r="A67" s="51" t="str">
        <f>'Full Database (hide)'!A61</f>
        <v>Sanidate Disinfectant</v>
      </c>
      <c r="B67" s="257" t="str">
        <f>+'Full Database (hide)'!B61</f>
        <v>•Sanidate Disinfectant/Sanitizer
•SD Disinfectant
•Storox 2.0
•Storox Fruit and Vegetable Wash</v>
      </c>
      <c r="C67" s="433" t="str">
        <f>+'Full Database (hide)'!W61</f>
        <v>N/A</v>
      </c>
      <c r="D67" s="430"/>
      <c r="E67" s="142" t="str">
        <f>'Full Database (hide)'!N61</f>
        <v>70299-7</v>
      </c>
      <c r="F67" s="118" t="str">
        <f>HYPERLINK('Full Database (hide)'!O61,"Etiqueta PDF")</f>
        <v>Etiqueta PDF</v>
      </c>
      <c r="G67" s="152">
        <f>'Full Database (hide)'!T61</f>
        <v>42922</v>
      </c>
      <c r="H67" s="74" t="str">
        <f>IF(ISNUMBER('Full Database (hide)'!P61),"Si                    Vea la pagina "&amp;'Full Database (hide)'!P61,"No")</f>
        <v>Si                    Vea la pagina 11</v>
      </c>
      <c r="I67" s="108" t="str">
        <f>IF(ISNUMBER('Full Database (hide)'!Q61),"Si                    Vea la pagina "&amp;'Full Database (hide)'!Q61,"No")</f>
        <v>Si                    Vea la pagina 14</v>
      </c>
      <c r="J67" s="75" t="str">
        <f>IF(ISNUMBER('Full Database (hide)'!R61),"Si                    Vea la pagina "&amp;'Full Database (hide)'!R61,"No")</f>
        <v>Si                    Vea la pagina 17</v>
      </c>
      <c r="K67" s="236" t="str">
        <f>+'Full Database (hide)'!S61</f>
        <v>Para superficies en contacto con alimentos</v>
      </c>
      <c r="L67" s="235" t="str">
        <f>'Full Database (hide)'!M61</f>
        <v>Permitido</v>
      </c>
      <c r="M67" s="77" t="str">
        <f>+'Full Database (hide)'!V61</f>
        <v>Ninguno</v>
      </c>
      <c r="N67" s="43"/>
    </row>
    <row r="68" spans="1:14" ht="86.4" x14ac:dyDescent="0.3">
      <c r="A68" s="51" t="str">
        <f>'Full Database (hide)'!A62</f>
        <v>SaniDate Ready to Use (Sublabel A)</v>
      </c>
      <c r="B68" s="257" t="str">
        <f>+'Full Database (hide)'!B62</f>
        <v>•Biosafe Disease Control RTU
•Biosafe Fruit &amp; Vegetable Wash
•Oxidate Ready to Use
•Sanidate Fruit and Vegetable Wash
•Sanidate Versatile Sanitizer
•Zerotol Ready to Use</v>
      </c>
      <c r="C68" s="433" t="str">
        <f>+'Full Database (hide)'!W62</f>
        <v xml:space="preserve">Etiqueta secundaria A: Instrucciones para el uso comercial </v>
      </c>
      <c r="D68" s="430"/>
      <c r="E68" s="142" t="str">
        <f>'Full Database (hide)'!N62</f>
        <v>70299-9</v>
      </c>
      <c r="F68" s="118" t="str">
        <f>HYPERLINK('Full Database (hide)'!O62,"Etiqueta PDF")</f>
        <v>Etiqueta PDF</v>
      </c>
      <c r="G68" s="152">
        <f>'Full Database (hide)'!T62</f>
        <v>43719</v>
      </c>
      <c r="H68" s="74" t="str">
        <f>IF(ISNUMBER('Full Database (hide)'!P62),"Si                    Vea la pagina "&amp;'Full Database (hide)'!P62,"No")</f>
        <v>Si                    Vea la pagina 3</v>
      </c>
      <c r="I68" s="108" t="str">
        <f>IF(ISNUMBER('Full Database (hide)'!Q62),"Yes                  See Page "&amp;'Full Database (hide)'!Q62,"No")</f>
        <v>No</v>
      </c>
      <c r="J68" s="75" t="str">
        <f>IF(ISNUMBER('Full Database (hide)'!R62),"Yes                  See Page "&amp;'Full Database (hide)'!R62,"No")</f>
        <v>No</v>
      </c>
      <c r="K68" s="236" t="str">
        <f>+'Full Database (hide)'!S62</f>
        <v>Para superficies en contacto con alimentos</v>
      </c>
      <c r="L68" s="235" t="str">
        <f>'Full Database (hide)'!M62</f>
        <v>No enlistado</v>
      </c>
      <c r="M68" s="77" t="str">
        <f>+'Full Database (hide)'!V62</f>
        <v>Ninguno</v>
      </c>
      <c r="N68" s="43"/>
    </row>
    <row r="69" spans="1:14" ht="316.8" x14ac:dyDescent="0.3">
      <c r="A69" s="51" t="str">
        <f>'Full Database (hide)'!A63</f>
        <v>Selectrocide 2L500</v>
      </c>
      <c r="B69" s="257" t="str">
        <f>+'Full Database (hide)'!B63</f>
        <v>•Clean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v>
      </c>
      <c r="C69" s="433" t="str">
        <f>+'Full Database (hide)'!W63</f>
        <v>N/A</v>
      </c>
      <c r="D69" s="430"/>
      <c r="E69" s="142" t="str">
        <f>'Full Database (hide)'!N63</f>
        <v>74986-4</v>
      </c>
      <c r="F69" s="118" t="str">
        <f>HYPERLINK('Full Database (hide)'!O63,"Etiqueta PDF")</f>
        <v>Etiqueta PDF</v>
      </c>
      <c r="G69" s="152">
        <f>'Full Database (hide)'!T63</f>
        <v>43971</v>
      </c>
      <c r="H69" s="74" t="str">
        <f>IF(ISNUMBER('Full Database (hide)'!P63),"Si                    Vea la pagina "&amp;'Full Database (hide)'!P63,"No")</f>
        <v>Si                    Vea la pagina 19</v>
      </c>
      <c r="I69" s="108" t="str">
        <f>IF(ISNUMBER('Full Database (hide)'!Q63),"Si                    Vea la pagina "&amp;'Full Database (hide)'!Q63,"No")</f>
        <v>Si                    Vea la pagina 57</v>
      </c>
      <c r="J69" s="75" t="str">
        <f>IF(ISNUMBER('Full Database (hide)'!R63),"Si                    Vea la pagina "&amp;'Full Database (hide)'!R63,"No")</f>
        <v>Si                    Vea la pagina 59</v>
      </c>
      <c r="K69" s="236" t="str">
        <f>+'Full Database (hide)'!S63</f>
        <v>Para superficies en contacto con alimentos</v>
      </c>
      <c r="L69" s="235" t="str">
        <f>'Full Database (hide)'!M63</f>
        <v>Permitido con restricciones</v>
      </c>
      <c r="M69" s="77" t="str">
        <f>+'Full Database (hide)'!V63</f>
        <v>Ninguno</v>
      </c>
      <c r="N69" s="43"/>
    </row>
    <row r="70" spans="1:14" ht="288" x14ac:dyDescent="0.3">
      <c r="A70" s="51" t="str">
        <f>'Full Database (hide)'!A64</f>
        <v>Selectrocide 5G</v>
      </c>
      <c r="B70" s="257" t="str">
        <f>+'Full Database (hide)'!B64</f>
        <v>•AC-1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v>
      </c>
      <c r="C70" s="433" t="str">
        <f>+'Full Database (hide)'!W64</f>
        <v>N/A</v>
      </c>
      <c r="D70" s="430"/>
      <c r="E70" s="142" t="str">
        <f>'Full Database (hide)'!N64</f>
        <v>74986-5</v>
      </c>
      <c r="F70" s="118" t="str">
        <f>HYPERLINK('Full Database (hide)'!O64,"Etiqueta PDF")</f>
        <v>Etiqueta PDF</v>
      </c>
      <c r="G70" s="152">
        <f>'Full Database (hide)'!T64</f>
        <v>43627</v>
      </c>
      <c r="H70" s="74" t="str">
        <f>IF(ISNUMBER('Full Database (hide)'!P64),"Si                    Vea la pagina "&amp;'Full Database (hide)'!P64,"No")</f>
        <v>Si                    Vea la pagina 14</v>
      </c>
      <c r="I70" s="108" t="str">
        <f>IF(ISNUMBER('Full Database (hide)'!Q64),"Si                    Vea la pagina "&amp;'Full Database (hide)'!Q64,"No")</f>
        <v>Si                    Vea la pagina 74</v>
      </c>
      <c r="J70" s="75" t="str">
        <f>IF(ISNUMBER('Full Database (hide)'!R64),"Si                    Vea la pagina "&amp;'Full Database (hide)'!R64,"No")</f>
        <v>Si                    Vea la pagina 55</v>
      </c>
      <c r="K70" s="236" t="str">
        <f>+'Full Database (hide)'!S64</f>
        <v>Para superficies en contacto con alimentos</v>
      </c>
      <c r="L70" s="235" t="str">
        <f>'Full Database (hide)'!M64</f>
        <v>Permitido con restricciones</v>
      </c>
      <c r="M70" s="77" t="str">
        <f>+'Full Database (hide)'!V64</f>
        <v>Ninguno</v>
      </c>
      <c r="N70" s="43"/>
    </row>
    <row r="71" spans="1:14" ht="53.25" customHeight="1" x14ac:dyDescent="0.3">
      <c r="A71" s="51" t="str">
        <f>'Full Database (hide)'!A65</f>
        <v>Sno-Glo Bleach</v>
      </c>
      <c r="B71" s="257" t="str">
        <f>+'Full Database (hide)'!B65</f>
        <v>N/A</v>
      </c>
      <c r="C71" s="433" t="str">
        <f>+'Full Database (hide)'!W65</f>
        <v>N/A</v>
      </c>
      <c r="D71" s="430"/>
      <c r="E71" s="142" t="str">
        <f>'Full Database (hide)'!N65</f>
        <v>6785-20002</v>
      </c>
      <c r="F71" s="118" t="str">
        <f>HYPERLINK('Full Database (hide)'!O65,"Etiqueta PDF")</f>
        <v>Etiqueta PDF</v>
      </c>
      <c r="G71" s="152">
        <f>'Full Database (hide)'!T65</f>
        <v>40983</v>
      </c>
      <c r="H71" s="74" t="str">
        <f>IF(ISNUMBER('Full Database (hide)'!P65),"Si                    Vea la pagina "&amp;'Full Database (hide)'!P65,"No")</f>
        <v>Si                    Vea la pagina 7</v>
      </c>
      <c r="I71" s="108" t="str">
        <f>IF(ISNUMBER('Full Database (hide)'!Q65),"Si                    Vea la pagina "&amp;'Full Database (hide)'!Q65,"No")</f>
        <v>Si                    Vea la pagina 11</v>
      </c>
      <c r="J71" s="75" t="str">
        <f>IF(ISNUMBER('Full Database (hide)'!R65),"Yes                  See Page "&amp;'Full Database (hide)'!R65,"No")</f>
        <v>No</v>
      </c>
      <c r="K71" s="236" t="str">
        <f>+'Full Database (hide)'!S65</f>
        <v>No</v>
      </c>
      <c r="L71" s="235" t="str">
        <f>'Full Database (hide)'!M65</f>
        <v>No enlistado</v>
      </c>
      <c r="M71" s="77" t="str">
        <f>+'Full Database (hide)'!V65</f>
        <v>Ninguno</v>
      </c>
      <c r="N71" s="43"/>
    </row>
    <row r="72" spans="1:14" ht="43.2" x14ac:dyDescent="0.3">
      <c r="A72" s="51" t="str">
        <f>'Full Database (hide)'!A66</f>
        <v>Sodium Hypochlorite 12.5%</v>
      </c>
      <c r="B72" s="257" t="str">
        <f>+'Full Database (hide)'!B66</f>
        <v>•Sodium Hypochlorite 15%
•Chlorine Sanitizer FP-33
•Sani-I-King No. 451</v>
      </c>
      <c r="C72" s="433" t="str">
        <f>+'Full Database (hide)'!W66</f>
        <v>N/A</v>
      </c>
      <c r="D72" s="430"/>
      <c r="E72" s="142" t="str">
        <f>'Full Database (hide)'!N66</f>
        <v>2686-20001</v>
      </c>
      <c r="F72" s="118" t="str">
        <f>HYPERLINK('Full Database (hide)'!O66,"Etiqueta PDF")</f>
        <v>Etiqueta PDF</v>
      </c>
      <c r="G72" s="152">
        <f>'Full Database (hide)'!T66</f>
        <v>41051</v>
      </c>
      <c r="H72" s="74" t="str">
        <f>IF(ISNUMBER('Full Database (hide)'!P66),"Si                    Vea la pagina "&amp;'Full Database (hide)'!P66,"No")</f>
        <v>Si                    Vea la pagina 15</v>
      </c>
      <c r="I72" s="108" t="str">
        <f>IF(ISNUMBER('Full Database (hide)'!Q66),"Si                    Vea la pagina "&amp;'Full Database (hide)'!Q66,"No")</f>
        <v>Si                    Vea la pagina 12</v>
      </c>
      <c r="J72" s="75" t="str">
        <f>IF(ISNUMBER('Full Database (hide)'!R66),"Yes                  See Page "&amp;'Full Database (hide)'!R66,"No")</f>
        <v>No</v>
      </c>
      <c r="K72" s="236" t="str">
        <f>+'Full Database (hide)'!S66</f>
        <v>No</v>
      </c>
      <c r="L72" s="235" t="str">
        <f>'Full Database (hide)'!M66</f>
        <v>No enlistado</v>
      </c>
      <c r="M72" s="77" t="str">
        <f>+'Full Database (hide)'!V66</f>
        <v>Ninguno</v>
      </c>
      <c r="N72" s="43"/>
    </row>
    <row r="73" spans="1:14" ht="57.6" x14ac:dyDescent="0.3">
      <c r="A73" s="51" t="str">
        <f>'Full Database (hide)'!A67</f>
        <v>Sodium Hypochlorite 12.5%</v>
      </c>
      <c r="B73" s="257" t="str">
        <f>+'Full Database (hide)'!B67</f>
        <v>•Pool Chlor
•Pro Chlor 12.5
•Chlorsan
•Chlorsan 125</v>
      </c>
      <c r="C73" s="433" t="str">
        <f>+'Full Database (hide)'!W67</f>
        <v>N/A</v>
      </c>
      <c r="D73" s="430"/>
      <c r="E73" s="142" t="str">
        <f>'Full Database (hide)'!N67</f>
        <v>7151-20001</v>
      </c>
      <c r="F73" s="118" t="str">
        <f>HYPERLINK('Full Database (hide)'!O67,"Etiqueta PDF")</f>
        <v>Etiqueta PDF</v>
      </c>
      <c r="G73" s="152">
        <f>'Full Database (hide)'!T67</f>
        <v>43790</v>
      </c>
      <c r="H73" s="74" t="str">
        <f>IF(ISNUMBER('Full Database (hide)'!P67),"Si                    Vea la pagina "&amp;'Full Database (hide)'!P67,"No")</f>
        <v>Si                    Vea la pagina 6</v>
      </c>
      <c r="I73" s="108" t="str">
        <f>IF(ISNUMBER('Full Database (hide)'!Q67),"Si                    Vea la pagina "&amp;'Full Database (hide)'!Q67,"No")</f>
        <v>Si                    Vea la pagina 14</v>
      </c>
      <c r="J73" s="75" t="str">
        <f>IF(ISNUMBER('Full Database (hide)'!R67),"Si                    Vea la pagina "&amp;'Full Database (hide)'!R67,"No")</f>
        <v>Si                    Vea la pagina 15</v>
      </c>
      <c r="K73" s="236" t="str">
        <f>+'Full Database (hide)'!S67</f>
        <v>No</v>
      </c>
      <c r="L73" s="235" t="str">
        <f>'Full Database (hide)'!M67</f>
        <v>No enlistado</v>
      </c>
      <c r="M73" s="77" t="str">
        <f>+'Full Database (hide)'!V67</f>
        <v>Ninguno</v>
      </c>
      <c r="N73" s="43"/>
    </row>
    <row r="74" spans="1:14" ht="43.2" x14ac:dyDescent="0.3">
      <c r="A74" s="51" t="str">
        <f>'Full Database (hide)'!A68</f>
        <v>Sodium Hypochlorite-12.5 Bacticide</v>
      </c>
      <c r="B74" s="257" t="str">
        <f>+'Full Database (hide)'!B68</f>
        <v>•Hypure Sodium Hypochlorite 12.5
•Agrichlor Plus</v>
      </c>
      <c r="C74" s="433" t="str">
        <f>+'Full Database (hide)'!W68</f>
        <v>N/A</v>
      </c>
      <c r="D74" s="430"/>
      <c r="E74" s="142" t="str">
        <f>'Full Database (hide)'!N68</f>
        <v>72315-6</v>
      </c>
      <c r="F74" s="118" t="str">
        <f>HYPERLINK('Full Database (hide)'!O68,"Etiqueta PDF")</f>
        <v>Etiqueta PDF</v>
      </c>
      <c r="G74" s="152">
        <f>'Full Database (hide)'!T68</f>
        <v>42872</v>
      </c>
      <c r="H74" s="74" t="str">
        <f>IF(ISNUMBER('Full Database (hide)'!P68),"Si                    Vea la pagina "&amp;'Full Database (hide)'!P68,"No")</f>
        <v>Si                    Vea la pagina 8</v>
      </c>
      <c r="I74" s="108" t="str">
        <f>IF(ISNUMBER('Full Database (hide)'!Q68),"Si                    Vea la pagina "&amp;'Full Database (hide)'!Q68,"No")</f>
        <v>Si                    Vea la pagina 14</v>
      </c>
      <c r="J74" s="75" t="str">
        <f>IF(ISNUMBER('Full Database (hide)'!R68),"Si                    Vea la pagina "&amp;'Full Database (hide)'!R68,"No")</f>
        <v>Si                    Vea la pagina 6</v>
      </c>
      <c r="K74" s="236" t="str">
        <f>+'Full Database (hide)'!S68</f>
        <v>No</v>
      </c>
      <c r="L74" s="235" t="str">
        <f>'Full Database (hide)'!M68</f>
        <v>No enlistado</v>
      </c>
      <c r="M74" s="77" t="str">
        <f>+'Full Database (hide)'!V68</f>
        <v>Ninguno</v>
      </c>
      <c r="N74" s="43"/>
    </row>
    <row r="75" spans="1:14" ht="100.8" x14ac:dyDescent="0.3">
      <c r="A75" s="51" t="str">
        <f>'Full Database (hide)'!A69</f>
        <v>Ster-Bac</v>
      </c>
      <c r="B75" s="257" t="str">
        <f>+'Full Database (hide)'!B69</f>
        <v>•Market Guard Quat Sanitizer
•Tex Stat
•Flex Pak Quat Sanitizer
•Oasis Compac Quat Sanitizer
•Oasis 144 Quat Sanitizer
•Keyston Food Contact Surface Sanitizer</v>
      </c>
      <c r="C75" s="434" t="str">
        <f>+'Full Database (hide)'!W69</f>
        <v>N/A</v>
      </c>
      <c r="D75" s="430"/>
      <c r="E75" s="142" t="str">
        <f>'Full Database (hide)'!N69</f>
        <v>1677-43</v>
      </c>
      <c r="F75" s="118" t="str">
        <f>HYPERLINK('Full Database (hide)'!O69,"EtiquetaPDF")</f>
        <v>EtiquetaPDF</v>
      </c>
      <c r="G75" s="152">
        <f>'Full Database (hide)'!T69</f>
        <v>43356</v>
      </c>
      <c r="H75" s="74" t="str">
        <f>IF(ISNUMBER('Full Database (hide)'!P69),"Si                    Vea la pagina "&amp;'Full Database (hide)'!P69,"No")</f>
        <v>Si                    Vea la pagina 5</v>
      </c>
      <c r="I75" s="108" t="str">
        <f>IF(ISNUMBER('Full Database (hide)'!Q69),"Yes                  See Page "&amp;'Full Database (hide)'!Q69,"No")</f>
        <v>No</v>
      </c>
      <c r="J75" s="75" t="str">
        <f>IF(ISNUMBER('Full Database (hide)'!R69),"Yes                  See Page "&amp;'Full Database (hide)'!R69,"No")</f>
        <v>No</v>
      </c>
      <c r="K75" s="236" t="str">
        <f>+'Full Database (hide)'!S69</f>
        <v>Para superficies en contacto con alimentos</v>
      </c>
      <c r="L75" s="235" t="str">
        <f>'Full Database (hide)'!M69</f>
        <v>No enlistado</v>
      </c>
      <c r="M75" s="77" t="str">
        <f>+'Full Database (hide)'!V69</f>
        <v>Ninguno</v>
      </c>
      <c r="N75" s="43"/>
    </row>
    <row r="76" spans="1:14" ht="43.2" x14ac:dyDescent="0.3">
      <c r="A76" s="167" t="str">
        <f>'Full Database (hide)'!A70</f>
        <v>Surchlor</v>
      </c>
      <c r="B76" s="438" t="str">
        <f>+'Full Database (hide)'!B70</f>
        <v>•Sur-shock
•Elements Liquid Shock - 12.5% Sodium Hypochlorite</v>
      </c>
      <c r="C76" s="433" t="str">
        <f>+'Full Database (hide)'!W70</f>
        <v>N/A</v>
      </c>
      <c r="D76" s="430"/>
      <c r="E76" s="219" t="str">
        <f>'Full Database (hide)'!N70</f>
        <v>9359-2</v>
      </c>
      <c r="F76" s="220" t="str">
        <f>HYPERLINK('Full Database (hide)'!O70,"Etiqueta PDF")</f>
        <v>Etiqueta PDF</v>
      </c>
      <c r="G76" s="221">
        <f>'Full Database (hide)'!T70</f>
        <v>42793</v>
      </c>
      <c r="H76" s="222" t="str">
        <f>IF(ISNUMBER('Full Database (hide)'!P70),"Si                    Vea la pagina "&amp;'Full Database (hide)'!P70,"No")</f>
        <v>Si                    Vea la pagina 2</v>
      </c>
      <c r="I76" s="223" t="str">
        <f>IF(ISNUMBER('Full Database (hide)'!Q70),"Yes                  See Page "&amp;'Full Database (hide)'!Q70,"No")</f>
        <v>No</v>
      </c>
      <c r="J76" s="224" t="str">
        <f>IF(ISNUMBER('Full Database (hide)'!R70),"Yes                  See Page "&amp;'Full Database (hide)'!R70,"No")</f>
        <v>No</v>
      </c>
      <c r="K76" s="236" t="str">
        <f>+'Full Database (hide)'!S70</f>
        <v>No</v>
      </c>
      <c r="L76" s="237" t="str">
        <f>'Full Database (hide)'!M70</f>
        <v>No enlistado</v>
      </c>
      <c r="M76" s="77" t="str">
        <f>+'Full Database (hide)'!V70</f>
        <v>Ninguno</v>
      </c>
      <c r="N76" s="43"/>
    </row>
    <row r="77" spans="1:14" ht="43.2" x14ac:dyDescent="0.3">
      <c r="A77" s="166" t="str">
        <f>'Full Database (hide)'!A71</f>
        <v>Synergex</v>
      </c>
      <c r="B77" s="428" t="str">
        <f>+'Full Database (hide)'!B71</f>
        <v>N/A</v>
      </c>
      <c r="C77" s="435" t="str">
        <f>+'Full Database (hide)'!W71</f>
        <v>N/A</v>
      </c>
      <c r="D77" s="431"/>
      <c r="E77" s="219" t="str">
        <f>'Full Database (hide)'!N71</f>
        <v>1677-250</v>
      </c>
      <c r="F77" s="332" t="str">
        <f>HYPERLINK('Full Database (hide)'!O71,"EtiquetaPDF")</f>
        <v>EtiquetaPDF</v>
      </c>
      <c r="G77" s="221">
        <f>'Full Database (hide)'!T71</f>
        <v>43893</v>
      </c>
      <c r="H77" s="333" t="str">
        <f>IF(ISNUMBER('Full Database (hide)'!P71),"Si                    Vea la pagina "&amp;'Full Database (hide)'!P71,"No")</f>
        <v>Si                    Vea la pagina 4</v>
      </c>
      <c r="I77" s="222" t="str">
        <f>IF(ISNUMBER('Full Database (hide)'!Q71),"Yes                  See Page "&amp;'Full Database (hide)'!Q71,"No")</f>
        <v>No</v>
      </c>
      <c r="J77" s="224" t="str">
        <f>IF(ISNUMBER('Full Database (hide)'!R71),"Yes                  See Page "&amp;'Full Database (hide)'!R71,"No")</f>
        <v>No</v>
      </c>
      <c r="K77" s="443" t="str">
        <f>+'Full Database (hide)'!S71</f>
        <v>Para superficies en contacto con alimentos</v>
      </c>
      <c r="L77" s="334" t="str">
        <f>'Full Database (hide)'!M71</f>
        <v>No enlistado</v>
      </c>
      <c r="M77" s="444" t="str">
        <f>+'Full Database (hide)'!V71</f>
        <v>Ninguno</v>
      </c>
      <c r="N77" s="335"/>
    </row>
    <row r="78" spans="1:14" ht="86.4" x14ac:dyDescent="0.3">
      <c r="A78" s="331" t="str">
        <f>'Full Database (hide)'!A72</f>
        <v>Tsunami 100</v>
      </c>
      <c r="B78" s="257" t="str">
        <f>+'Full Database (hide)'!B72</f>
        <v>•3DT Tsunami 100</v>
      </c>
      <c r="C78" s="433" t="str">
        <f>+'Full Database (hide)'!W72</f>
        <v>N/A</v>
      </c>
      <c r="D78" s="347"/>
      <c r="E78" s="142" t="str">
        <f>'Full Database (hide)'!N72</f>
        <v>1677-164</v>
      </c>
      <c r="F78" s="115" t="str">
        <f>HYPERLINK('Full Database (hide)'!O72,"Etiqueta PDF")</f>
        <v>Etiqueta PDF</v>
      </c>
      <c r="G78" s="440">
        <f>'Full Database (hide)'!T72</f>
        <v>42963</v>
      </c>
      <c r="H78" s="441" t="str">
        <f>IF(ISNUMBER('Full Database (hide)'!P72),"Si                    Vea la pagina "&amp;'Full Database (hide)'!P72,"No")</f>
        <v>Si                    Vea la pagina 5</v>
      </c>
      <c r="I78" s="74" t="str">
        <f>IF(ISNUMBER('Full Database (hide)'!Q72),"Si                    Vea la pagina "&amp;'Full Database (hide)'!Q72,"No")</f>
        <v>Si                    Vea la pagina 3</v>
      </c>
      <c r="J78" s="75" t="str">
        <f>IF(ISNUMBER('Full Database (hide)'!R72),"Yes                  See Page "&amp;'Full Database (hide)'!R72,"No")</f>
        <v>No</v>
      </c>
      <c r="K78" s="236" t="str">
        <f>+'Full Database (hide)'!S72</f>
        <v>Tanto para superficies en contacto con alimentos como para frutas y verduras</v>
      </c>
      <c r="L78" s="445" t="str">
        <f>'Full Database (hide)'!M72</f>
        <v>Consulte las notas para conocer las restricciones</v>
      </c>
      <c r="M78" s="77" t="str">
        <f>+'Full Database (hide)'!V72</f>
        <v>Restricciones de OMRI: Permitido con restricciones (COR) Permitido (NOP)</v>
      </c>
      <c r="N78" s="446"/>
    </row>
    <row r="79" spans="1:14" ht="86.4" x14ac:dyDescent="0.3">
      <c r="A79" s="331" t="str">
        <f>'Full Database (hide)'!A73</f>
        <v>Ultra Clorox Brand Regular Bleach</v>
      </c>
      <c r="B79" s="438" t="str">
        <f>+'Full Database (hide)'!B73</f>
        <v>•Clorox Regular-bleach
•Clorox Germicidal Bleach
•Clorox Ultra Germicidal Bleach
•Ultra Clorox Bleach for Institutional Use
•Ultra Clorox Institutional Bleach</v>
      </c>
      <c r="C79" s="433" t="str">
        <f>+'Full Database (hide)'!W73</f>
        <v>N/A</v>
      </c>
      <c r="D79" s="347"/>
      <c r="E79" s="142" t="str">
        <f>'Full Database (hide)'!N73</f>
        <v>5813-50</v>
      </c>
      <c r="F79" s="115" t="str">
        <f>HYPERLINK('Full Database (hide)'!O73,"Etiqueta PDF")</f>
        <v>Etiqueta PDF</v>
      </c>
      <c r="G79" s="440">
        <f>'Full Database (hide)'!T73</f>
        <v>40605</v>
      </c>
      <c r="H79" s="441" t="str">
        <f>IF(ISNUMBER('Full Database (hide)'!P73),"Si                    Vea la pagina "&amp;'Full Database (hide)'!P73,"No")</f>
        <v>Si                    Vea la pagina 14</v>
      </c>
      <c r="I79" s="74" t="str">
        <f>IF(ISNUMBER('Full Database (hide)'!Q73),"Si                    Vea la pagina "&amp;'Full Database (hide)'!Q73,"No")</f>
        <v>Si                    Vea la pagina 37</v>
      </c>
      <c r="J79" s="75" t="str">
        <f>IF(ISNUMBER('Full Database (hide)'!R73),"Yes                  See Page "&amp;'Full Database (hide)'!R73,"No")</f>
        <v>No</v>
      </c>
      <c r="K79" s="236" t="str">
        <f>+'Full Database (hide)'!S73</f>
        <v>Para superficies en contacto con alimentos</v>
      </c>
      <c r="L79" s="445" t="str">
        <f>'Full Database (hide)'!M73</f>
        <v>No enlistado</v>
      </c>
      <c r="M79" s="77" t="str">
        <f>+'Full Database (hide)'!V73</f>
        <v>Ninguno</v>
      </c>
      <c r="N79" s="446"/>
    </row>
    <row r="80" spans="1:14" ht="43.2" x14ac:dyDescent="0.3">
      <c r="A80" s="331" t="str">
        <f>'Full Database (hide)'!A74</f>
        <v>Vertex Concentrate</v>
      </c>
      <c r="B80" s="438" t="str">
        <f>+'Full Database (hide)'!B74</f>
        <v>N/A</v>
      </c>
      <c r="C80" s="433" t="str">
        <f>+'Full Database (hide)'!W74</f>
        <v>N/A</v>
      </c>
      <c r="D80" s="341"/>
      <c r="E80" s="439" t="str">
        <f>'Full Database (hide)'!N74</f>
        <v>9616-8</v>
      </c>
      <c r="F80" s="115" t="str">
        <f>HYPERLINK('Full Database (hide)'!O74,"Etiqueta PDF")</f>
        <v>Etiqueta PDF</v>
      </c>
      <c r="G80" s="152">
        <f>'Full Database (hide)'!T74</f>
        <v>40317</v>
      </c>
      <c r="H80" s="442" t="str">
        <f>IF(ISNUMBER('Full Database (hide)'!P74),"Si                    Vea la pagina "&amp;'Full Database (hide)'!P74,"No")</f>
        <v>Si                    Vea la pagina 9</v>
      </c>
      <c r="I80" s="74" t="str">
        <f>IF(ISNUMBER('Full Database (hide)'!Q74),"Si                    Vea la pagina "&amp;'Full Database (hide)'!Q74,"No")</f>
        <v>Si                    Vea la pagina 24</v>
      </c>
      <c r="J80" s="75" t="str">
        <f>IF(ISNUMBER('Full Database (hide)'!R74),"Yes                  See Page "&amp;'Full Database (hide)'!R74,"No")</f>
        <v>No</v>
      </c>
      <c r="K80" s="236" t="str">
        <f>+'Full Database (hide)'!S74</f>
        <v>No</v>
      </c>
      <c r="L80" s="445" t="str">
        <f>'Full Database (hide)'!M74</f>
        <v>No enlistado</v>
      </c>
      <c r="M80" s="77" t="str">
        <f>+'Full Database (hide)'!V74</f>
        <v>Ninguno</v>
      </c>
      <c r="N80" s="446"/>
    </row>
    <row r="81" spans="1:15" ht="43.2" x14ac:dyDescent="0.3">
      <c r="A81" s="331" t="str">
        <f>'Full Database (hide)'!A75</f>
        <v>Vertex CSS-12</v>
      </c>
      <c r="B81" s="438" t="str">
        <f>+'Full Database (hide)'!B75</f>
        <v>N/A</v>
      </c>
      <c r="C81" s="433" t="str">
        <f>+'Full Database (hide)'!W75</f>
        <v>N/A</v>
      </c>
      <c r="D81" s="341"/>
      <c r="E81" s="439" t="str">
        <f>'Full Database (hide)'!N75</f>
        <v xml:space="preserve">9616-7 </v>
      </c>
      <c r="F81" s="115" t="str">
        <f>HYPERLINK('Full Database (hide)'!O75,"Etiqueta PDF")</f>
        <v>Etiqueta PDF</v>
      </c>
      <c r="G81" s="152">
        <f>'Full Database (hide)'!T75</f>
        <v>41982</v>
      </c>
      <c r="H81" s="442" t="str">
        <f>IF(ISNUMBER('Full Database (hide)'!P75),"Si                    Vea la pagina "&amp;'Full Database (hide)'!P75,"No")</f>
        <v>Si                    Vea la pagina 8</v>
      </c>
      <c r="I81" s="74" t="str">
        <f>IF(ISNUMBER('Full Database (hide)'!Q75),"Si                    Vea la pagina "&amp;'Full Database (hide)'!Q75,"No")</f>
        <v>Si                    Vea la pagina 17</v>
      </c>
      <c r="J81" s="75" t="str">
        <f>IF(ISNUMBER('Full Database (hide)'!R75),"Yes                  See Page "&amp;'Full Database (hide)'!R75,"No")</f>
        <v>No</v>
      </c>
      <c r="K81" s="236" t="str">
        <f>+'Full Database (hide)'!S75</f>
        <v>No</v>
      </c>
      <c r="L81" s="445" t="str">
        <f>'Full Database (hide)'!M75</f>
        <v>No enlistado</v>
      </c>
      <c r="M81" s="77" t="str">
        <f>+'Full Database (hide)'!V75</f>
        <v>Ninguno</v>
      </c>
      <c r="N81" s="446"/>
    </row>
    <row r="82" spans="1:15" ht="43.2" x14ac:dyDescent="0.3">
      <c r="A82" s="331" t="str">
        <f>'Full Database (hide)'!A76</f>
        <v>Vertex CSS-5 Bleach</v>
      </c>
      <c r="B82" s="438" t="str">
        <f>+'Full Database (hide)'!B76</f>
        <v>N/A</v>
      </c>
      <c r="C82" s="433" t="str">
        <f>+'Full Database (hide)'!W76</f>
        <v>N/A</v>
      </c>
      <c r="D82" s="341"/>
      <c r="E82" s="439" t="str">
        <f>'Full Database (hide)'!N76</f>
        <v>9616-10</v>
      </c>
      <c r="F82" s="115" t="str">
        <f>HYPERLINK('Full Database (hide)'!O76,"Etiqueta PDF")</f>
        <v>Etiqueta PDF</v>
      </c>
      <c r="G82" s="152">
        <f>'Full Database (hide)'!T76</f>
        <v>41682</v>
      </c>
      <c r="H82" s="442" t="str">
        <f>IF(ISNUMBER('Full Database (hide)'!P76),"Si                    Vea la pagina "&amp;'Full Database (hide)'!P76,"No")</f>
        <v>Si                    Vea la pagina 8</v>
      </c>
      <c r="I82" s="74" t="str">
        <f>IF(ISNUMBER('Full Database (hide)'!Q76),"Si                    Vea la pagina "&amp;'Full Database (hide)'!Q76,"No")</f>
        <v>Si                    Vea la pagina 23</v>
      </c>
      <c r="J82" s="75" t="str">
        <f>IF(ISNUMBER('Full Database (hide)'!R76),"Yes                  See Page "&amp;'Full Database (hide)'!R76,"No")</f>
        <v>No</v>
      </c>
      <c r="K82" s="236" t="str">
        <f>+'Full Database (hide)'!S76</f>
        <v>No</v>
      </c>
      <c r="L82" s="445" t="str">
        <f>'Full Database (hide)'!M76</f>
        <v>No enlistado</v>
      </c>
      <c r="M82" s="77" t="str">
        <f>+'Full Database (hide)'!V76</f>
        <v>Ninguno</v>
      </c>
      <c r="N82" s="446"/>
    </row>
    <row r="83" spans="1:15" ht="28.8" x14ac:dyDescent="0.3">
      <c r="A83" s="331" t="str">
        <f>'Full Database (hide)'!A77</f>
        <v>Victory</v>
      </c>
      <c r="B83" s="438" t="str">
        <f>+'Full Database (hide)'!B77</f>
        <v>N/A</v>
      </c>
      <c r="C83" s="433" t="str">
        <f>+'Full Database (hide)'!W77</f>
        <v>N/A</v>
      </c>
      <c r="D83" s="341"/>
      <c r="E83" s="439" t="str">
        <f>'Full Database (hide)'!N77</f>
        <v>1677-186</v>
      </c>
      <c r="F83" s="115" t="str">
        <f>HYPERLINK('Full Database (hide)'!O77,"Etiqueta PDF")</f>
        <v>Etiqueta PDF</v>
      </c>
      <c r="G83" s="152">
        <f>'Full Database (hide)'!T77</f>
        <v>43452</v>
      </c>
      <c r="H83" s="442" t="str">
        <f>IF(ISNUMBER('Full Database (hide)'!P77),"Yes                  See Page "&amp;'Full Database (hide)'!P77,"No")</f>
        <v>No</v>
      </c>
      <c r="I83" s="74" t="str">
        <f>IF(ISNUMBER('Full Database (hide)'!Q77),"Si                    Vea la pagina "&amp;'Full Database (hide)'!Q77,"No")</f>
        <v>Si                    Vea la pagina 4</v>
      </c>
      <c r="J83" s="75" t="str">
        <f>IF(ISNUMBER('Full Database (hide)'!R77),"Yes                  See Page "&amp;'Full Database (hide)'!R77,"No")</f>
        <v>No</v>
      </c>
      <c r="K83" s="447" t="str">
        <f>+'Full Database (hide)'!S77</f>
        <v>Para lavar frutas y verduras</v>
      </c>
      <c r="L83" s="445" t="str">
        <f>'Full Database (hide)'!M77</f>
        <v>Permitido</v>
      </c>
      <c r="M83" s="77" t="str">
        <f>+'Full Database (hide)'!V77</f>
        <v>Ninguno</v>
      </c>
      <c r="N83" s="339"/>
    </row>
    <row r="84" spans="1:15" ht="86.4" x14ac:dyDescent="0.3">
      <c r="A84" s="331" t="str">
        <f>'Full Database (hide)'!A78</f>
        <v>VigorOx SP-15</v>
      </c>
      <c r="B84" s="438" t="str">
        <f>+'Full Database (hide)'!B78</f>
        <v>•Clarity
•Vigorox 15 F&amp;V
•Vigorox LS-15
•Vigorox XA-15</v>
      </c>
      <c r="C84" s="433" t="str">
        <f>+'Full Database (hide)'!W78</f>
        <v>N/A</v>
      </c>
      <c r="D84" s="341"/>
      <c r="E84" s="439" t="str">
        <f>'Full Database (hide)'!N78</f>
        <v>65402-3</v>
      </c>
      <c r="F84" s="115" t="str">
        <f>HYPERLINK('Full Database (hide)'!O78,"Etiqueta PDF")</f>
        <v>Etiqueta PDF</v>
      </c>
      <c r="G84" s="152">
        <f>'Full Database (hide)'!T78</f>
        <v>43967</v>
      </c>
      <c r="H84" s="442" t="str">
        <f>IF(ISNUMBER('Full Database (hide)'!P78),"Si                    Vea la pagina "&amp;'Full Database (hide)'!P78,"No")</f>
        <v>Si                    Vea la pagina 5</v>
      </c>
      <c r="I84" s="74" t="str">
        <f>IF(ISNUMBER('Full Database (hide)'!Q78),"Si                    Vea la pagina "&amp;'Full Database (hide)'!Q78,"No")</f>
        <v>Si                    Vea la pagina 7</v>
      </c>
      <c r="J84" s="75" t="str">
        <f>IF(ISNUMBER('Full Database (hide)'!R78),"Si                    Vea la pagina "&amp;'Full Database (hide)'!R78,"No")</f>
        <v>Si                    Vea la pagina 8</v>
      </c>
      <c r="K84" s="447" t="str">
        <f>+'Full Database (hide)'!S78</f>
        <v>Tanto para superficies en contacto con alimentos como para frutas y verduras</v>
      </c>
      <c r="L84" s="235" t="str">
        <f>'Full Database (hide)'!M78</f>
        <v>Permitido</v>
      </c>
      <c r="M84" s="348" t="str">
        <f>+'Full Database (hide)'!V78</f>
        <v>Ninguno</v>
      </c>
      <c r="N84" s="339"/>
    </row>
    <row r="85" spans="1:15" ht="360" x14ac:dyDescent="0.3">
      <c r="A85" s="331" t="str">
        <f>'Full Database (hide)'!A79</f>
        <v>XY-12 Liquid Sanitizer</v>
      </c>
      <c r="B85" s="438" t="str">
        <f>+'Full Database (hide)'!B79</f>
        <v>•A&amp;L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v>
      </c>
      <c r="C85" s="433" t="str">
        <f>+'Full Database (hide)'!W79</f>
        <v>N/A</v>
      </c>
      <c r="D85" s="341"/>
      <c r="E85" s="439" t="str">
        <f>'Full Database (hide)'!N79</f>
        <v>1677-52</v>
      </c>
      <c r="F85" s="115" t="str">
        <f>HYPERLINK('Full Database (hide)'!O79,"Etiqueta PDF")</f>
        <v>Etiqueta PDF</v>
      </c>
      <c r="G85" s="152">
        <f>'Full Database (hide)'!T79</f>
        <v>43164</v>
      </c>
      <c r="H85" s="442" t="str">
        <f>IF(ISNUMBER('Full Database (hide)'!P79),"Si                    Vea la pagina "&amp;'Full Database (hide)'!P79,"No")</f>
        <v>Si                    Vea la pagina 4</v>
      </c>
      <c r="I85" s="74" t="str">
        <f>IF(ISNUMBER('Full Database (hide)'!Q79),"Si                    Vea la pagina "&amp;'Full Database (hide)'!Q79,"No")</f>
        <v>Si                    Vea la pagina 9</v>
      </c>
      <c r="J85" s="75" t="str">
        <f>IF(ISNUMBER('Full Database (hide)'!R79),"Yes                  See Page "&amp;'Full Database (hide)'!R79,"No")</f>
        <v>No</v>
      </c>
      <c r="K85" s="447" t="str">
        <f>+'Full Database (hide)'!S79</f>
        <v>Para superficies en contacto con alimentos</v>
      </c>
      <c r="L85" s="235" t="str">
        <f>'Full Database (hide)'!M79</f>
        <v>No enlistado</v>
      </c>
      <c r="M85" s="348" t="str">
        <f>+'Full Database (hide)'!V79</f>
        <v>Ninguno</v>
      </c>
      <c r="N85" s="339"/>
    </row>
    <row r="86" spans="1:15" ht="47.25" customHeight="1" x14ac:dyDescent="0.3">
      <c r="A86" s="331" t="str">
        <f>'Full Database (hide)'!A80</f>
        <v xml:space="preserve">Zep FS Formula 4665 </v>
      </c>
      <c r="B86" s="438" t="str">
        <f>+'Full Database (hide)'!B80</f>
        <v>N/A</v>
      </c>
      <c r="C86" s="433" t="str">
        <f>+'Full Database (hide)'!W80</f>
        <v>N/A</v>
      </c>
      <c r="D86" s="347"/>
      <c r="E86" s="142" t="str">
        <f>'Full Database (hide)'!N80</f>
        <v>1270-20001</v>
      </c>
      <c r="F86" s="115" t="str">
        <f>HYPERLINK('Full Database (hide)'!O80,"Etiqueta PDF")</f>
        <v>Etiqueta PDF</v>
      </c>
      <c r="G86" s="152">
        <f>'Full Database (hide)'!T80</f>
        <v>42720</v>
      </c>
      <c r="H86" s="442" t="str">
        <f>IF(ISNUMBER('Full Database (hide)'!P80),"Si                    Vea la pagina "&amp;'Full Database (hide)'!P80,"No")</f>
        <v>Si                    Vea la pagina 3</v>
      </c>
      <c r="I86" s="74" t="str">
        <f>IF(ISNUMBER('Full Database (hide)'!Q80),"Si                    Vea la pagina "&amp;'Full Database (hide)'!Q80,"No")</f>
        <v>Si                    Vea la pagina 3</v>
      </c>
      <c r="J86" s="75" t="str">
        <f>IF(ISNUMBER('Full Database (hide)'!R80),"Yes                  See Page "&amp;'Full Database (hide)'!R80,"No")</f>
        <v>No</v>
      </c>
      <c r="K86" s="447" t="str">
        <f>+'Full Database (hide)'!S80</f>
        <v>No</v>
      </c>
      <c r="L86" s="235" t="str">
        <f>'Full Database (hide)'!M80</f>
        <v>No enlistado</v>
      </c>
      <c r="M86" s="348" t="str">
        <f>+'Full Database (hide)'!V80</f>
        <v>Ninguno</v>
      </c>
      <c r="N86" s="339"/>
    </row>
    <row r="87" spans="1:15" ht="43.8" thickBot="1" x14ac:dyDescent="0.35">
      <c r="A87" s="436" t="str">
        <f>'Full Database (hide)'!A81</f>
        <v>Zerotol 2.0 (Sublabel B)</v>
      </c>
      <c r="B87" s="450" t="str">
        <f>+'Full Database (hide)'!B81</f>
        <v>•ZT 2.0
•Oxidate 2.0
•Greenclean Liquid 2.0</v>
      </c>
      <c r="C87" s="449" t="str">
        <f>+'Full Database (hide)'!W81</f>
        <v>Etiqueta secundaria B: Agrícola (Oxidate 2.0)</v>
      </c>
      <c r="D87" s="437"/>
      <c r="E87" s="219" t="str">
        <f>'Full Database (hide)'!N81</f>
        <v>70299-12</v>
      </c>
      <c r="F87" s="116" t="str">
        <f>HYPERLINK('Full Database (hide)'!O81,"Etiqueta PDF")</f>
        <v>Etiqueta PDF</v>
      </c>
      <c r="G87" s="453">
        <f>'Full Database (hide)'!T81</f>
        <v>43441</v>
      </c>
      <c r="H87" s="454" t="str">
        <f>IF(ISNUMBER('Full Database (hide)'!P81),"Si                    Vea la pagina "&amp;'Full Database (hide)'!P81,"No")</f>
        <v>Si                    Vea la pagina 46</v>
      </c>
      <c r="I87" s="88" t="str">
        <f>IF(ISNUMBER('Full Database (hide)'!Q81),"Yes                  See Page "&amp;'Full Database (hide)'!Q81,"No")</f>
        <v>No</v>
      </c>
      <c r="J87" s="455" t="str">
        <f>IF(ISNUMBER('Full Database (hide)'!R81),"Si                    Vea la pagina "&amp;'Full Database (hide)'!R81,"No")</f>
        <v>Si                    Vea la pagina 28</v>
      </c>
      <c r="K87" s="456" t="str">
        <f>+'Full Database (hide)'!S81</f>
        <v>No</v>
      </c>
      <c r="L87" s="457" t="str">
        <f>'Full Database (hide)'!M81</f>
        <v>Permitido con restricciones</v>
      </c>
      <c r="M87" s="458">
        <f>+'Full Database (hide)'!V81</f>
        <v>0</v>
      </c>
      <c r="N87" s="459"/>
      <c r="O87" s="448"/>
    </row>
    <row r="88" spans="1:15" x14ac:dyDescent="0.3">
      <c r="A88" s="451"/>
      <c r="B88" s="451"/>
      <c r="C88" s="451"/>
      <c r="D88" s="452"/>
      <c r="E88" s="452"/>
      <c r="G88" s="452"/>
    </row>
  </sheetData>
  <sheetProtection algorithmName="SHA-512" hashValue="xgJiDFw9qNq1V0mAx8LSqVzO9z7tXW/KyBr8SECXOfAwoQvkCE+SWvvnJlbH4SXOwGT4sVILUevedm1Yd6KYvQ==" saltValue="08JWSVmU4ti4s47Rg57thw==" spinCount="100000" sheet="1" selectLockedCells="1" sort="0" autoFilter="0"/>
  <autoFilter ref="A9:K76"/>
  <mergeCells count="5">
    <mergeCell ref="H8:J8"/>
    <mergeCell ref="E7:K7"/>
    <mergeCell ref="E8:G8"/>
    <mergeCell ref="K8:K9"/>
    <mergeCell ref="A2:A7"/>
  </mergeCells>
  <conditionalFormatting sqref="H10:J87">
    <cfRule type="containsText" dxfId="3" priority="1" operator="containsText" text="No">
      <formula>NOT(ISERROR(SEARCH("No",H10)))</formula>
    </cfRule>
  </conditionalFormatting>
  <hyperlinks>
    <hyperlink ref="D9" location="'Ingredientes activos'!A1" display="Ingredientes activos"/>
    <hyperlink ref="N9" location="'Información del producto'!A1" display="'Información del producto'!A1"/>
  </hyperlink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38"/>
  <sheetViews>
    <sheetView showGridLines="0" showRowColHeaders="0" zoomScale="90" zoomScaleNormal="90" workbookViewId="0">
      <pane xSplit="1" ySplit="8" topLeftCell="B9" activePane="bottomRight" state="frozen"/>
      <selection activeCell="B87" sqref="B87"/>
      <selection pane="topRight" activeCell="B87" sqref="B87"/>
      <selection pane="bottomLeft" activeCell="B87" sqref="B87"/>
      <selection pane="bottomRight"/>
    </sheetView>
  </sheetViews>
  <sheetFormatPr defaultColWidth="9.109375" defaultRowHeight="14.4" x14ac:dyDescent="0.3"/>
  <cols>
    <col min="1" max="1" width="40.6640625" style="286" customWidth="1"/>
    <col min="2" max="2" width="34.109375" style="286" bestFit="1" customWidth="1"/>
    <col min="3" max="3" width="26.33203125" style="286" customWidth="1"/>
    <col min="4" max="5" width="15.6640625" style="283" customWidth="1"/>
    <col min="6" max="6" width="33.109375" style="289" customWidth="1"/>
    <col min="7" max="7" width="17.5546875" style="283" customWidth="1"/>
    <col min="8" max="16384" width="9.109375" style="283"/>
  </cols>
  <sheetData>
    <row r="1" spans="1:7" ht="24" customHeight="1" x14ac:dyDescent="0.3">
      <c r="A1" s="282" t="str">
        <f>+'Página principal'!A1:B1</f>
        <v>Última revisión : 11/9/2020</v>
      </c>
      <c r="B1" s="288"/>
      <c r="C1" s="425"/>
    </row>
    <row r="2" spans="1:7" ht="18.75" customHeight="1" x14ac:dyDescent="0.3">
      <c r="A2" s="560" t="str">
        <f>+'Página principal'!A2:A6</f>
        <v>Este producto contó con el apoyo del acuerdo de cooperación número 12-25-A-5357, 15-SCIDX-NY-0001, and 18-SCIDX-NY-0001 A01 entre US FDA, USDA y la Universidad de Cornell. La información y los puntos de vista contenidos en este producto no necesariamente reflejan los puntos de vista y las políticas de las organizaciones que apoyan y cooperan con la Universidad de Cornell. 
Para sugerir ediciones, actualizaciones o productos adicionales, comuníquese con Donna Clements (dmp274@cornell.edu, 909-552-4355).</v>
      </c>
      <c r="B2" s="290"/>
      <c r="C2" s="413"/>
      <c r="D2" s="284"/>
      <c r="E2" s="284"/>
      <c r="F2" s="284"/>
    </row>
    <row r="3" spans="1:7" ht="23.25" customHeight="1" x14ac:dyDescent="0.3">
      <c r="A3" s="560"/>
      <c r="B3" s="290"/>
      <c r="C3" s="413"/>
      <c r="D3" s="284"/>
      <c r="E3" s="284"/>
      <c r="F3" s="284"/>
    </row>
    <row r="4" spans="1:7" ht="31.5" customHeight="1" x14ac:dyDescent="0.3">
      <c r="A4" s="560"/>
      <c r="B4" s="290"/>
      <c r="C4" s="413"/>
      <c r="D4" s="284"/>
      <c r="E4" s="284"/>
      <c r="F4" s="284"/>
    </row>
    <row r="5" spans="1:7" ht="31.5" customHeight="1" x14ac:dyDescent="0.3">
      <c r="A5" s="560"/>
      <c r="B5" s="290"/>
      <c r="C5" s="413"/>
      <c r="D5" s="284"/>
      <c r="E5" s="284"/>
      <c r="F5" s="284"/>
    </row>
    <row r="6" spans="1:7" ht="25.5" customHeight="1" thickBot="1" x14ac:dyDescent="0.35">
      <c r="A6" s="560"/>
      <c r="B6" s="290"/>
      <c r="C6" s="413"/>
      <c r="D6" s="284"/>
      <c r="E6" s="284"/>
      <c r="F6" s="284"/>
    </row>
    <row r="7" spans="1:7" ht="15" thickBot="1" x14ac:dyDescent="0.35">
      <c r="F7" s="561" t="s">
        <v>531</v>
      </c>
      <c r="G7" s="562"/>
    </row>
    <row r="8" spans="1:7" ht="42" customHeight="1" thickBot="1" x14ac:dyDescent="0.35">
      <c r="A8" s="480" t="str">
        <f>+'Full Database (hide)'!A3</f>
        <v>Nombre del producto con la etiqueta de la EPA</v>
      </c>
      <c r="B8" s="483" t="str">
        <f>+'Full Database (hide)'!B3</f>
        <v>Nombres de marcas alternativas</v>
      </c>
      <c r="C8" s="481" t="str">
        <f>+'Full Database (hide)'!W3</f>
        <v>Etiqueta secundaria de la EPA</v>
      </c>
      <c r="D8" s="576" t="s">
        <v>535</v>
      </c>
      <c r="E8" s="577" t="s">
        <v>530</v>
      </c>
      <c r="F8" s="484" t="str">
        <f>+'Full Database (hide)'!U3</f>
        <v xml:space="preserve">
Cantidad comprable según la etiqueta de la EPA</v>
      </c>
      <c r="G8" s="482" t="str">
        <f>+'Full Database (hide)'!C3</f>
        <v xml:space="preserve">
Fabricante</v>
      </c>
    </row>
    <row r="9" spans="1:7" ht="42" customHeight="1" x14ac:dyDescent="0.3">
      <c r="A9" s="48" t="str">
        <f>'Full Database (hide)'!A4</f>
        <v>Agchlor 310</v>
      </c>
      <c r="B9" s="438" t="str">
        <f>+'Full Database (hide)'!B4</f>
        <v>•Agchlor 310F</v>
      </c>
      <c r="C9" s="418" t="str">
        <f>+'Full Database (hide)'!W4</f>
        <v>N/A</v>
      </c>
      <c r="D9" s="461"/>
      <c r="E9" s="50"/>
      <c r="F9" s="79" t="str">
        <f>'Full Database (hide)'!U4</f>
        <v xml:space="preserve">Galones: 55 </v>
      </c>
      <c r="G9" s="318" t="str">
        <f>+'Full Database (hide)'!C4</f>
        <v xml:space="preserve">Decco US Post-harvest, Inc. </v>
      </c>
    </row>
    <row r="10" spans="1:7" ht="28.8" x14ac:dyDescent="0.3">
      <c r="A10" s="143" t="str">
        <f>'Full Database (hide)'!A5</f>
        <v>Alpet D2</v>
      </c>
      <c r="B10" s="438" t="str">
        <f>+'Full Database (hide)'!B5</f>
        <v>•Alpet D2 Surface Sanitizer
•Alpet Surface Sanitizer D2</v>
      </c>
      <c r="C10" s="418" t="str">
        <f>+'Full Database (hide)'!W5</f>
        <v>N/A</v>
      </c>
      <c r="D10" s="462"/>
      <c r="E10" s="53"/>
      <c r="F10" s="148" t="str">
        <f>'Full Database (hide)'!U5</f>
        <v>Información no disponible</v>
      </c>
      <c r="G10" s="320" t="str">
        <f>+'Full Database (hide)'!C5</f>
        <v>Best Sanitizers, Inc.</v>
      </c>
    </row>
    <row r="11" spans="1:7" ht="28.8" x14ac:dyDescent="0.3">
      <c r="A11" s="143" t="str">
        <f>'Full Database (hide)'!A6</f>
        <v>Anthium Dioxcide</v>
      </c>
      <c r="B11" s="438" t="str">
        <f>+'Full Database (hide)'!B6</f>
        <v>•Anthium TM Dioxcide 
•stabilized chlorine dioxide</v>
      </c>
      <c r="C11" s="418" t="str">
        <f>+'Full Database (hide)'!W6</f>
        <v>N/A</v>
      </c>
      <c r="D11" s="462"/>
      <c r="E11" s="53"/>
      <c r="F11" s="148" t="str">
        <f>'Full Database (hide)'!U6</f>
        <v>Información no disponible</v>
      </c>
      <c r="G11" s="319" t="str">
        <f>+'Full Database (hide)'!C6</f>
        <v>International Dioxcide, Inc.</v>
      </c>
    </row>
    <row r="12" spans="1:7" ht="43.2" x14ac:dyDescent="0.3">
      <c r="A12" s="143" t="str">
        <f>'Full Database (hide)'!A7</f>
        <v>Antimicrobial Fruit and Vegetable Treatment</v>
      </c>
      <c r="B12" s="438" t="str">
        <f>+'Full Database (hide)'!B7</f>
        <v>•Market Guard 700
•Simply Save Antimicrobial Produce Wash</v>
      </c>
      <c r="C12" s="418" t="str">
        <f>+'Full Database (hide)'!W7</f>
        <v>N/A</v>
      </c>
      <c r="D12" s="462"/>
      <c r="E12" s="53"/>
      <c r="F12" s="148" t="str">
        <f>'Full Database (hide)'!U7</f>
        <v>Onzas: 4, 64, 96
Galones: 1, 2.5, 4</v>
      </c>
      <c r="G12" s="320" t="str">
        <f>+'Full Database (hide)'!C7</f>
        <v xml:space="preserve">Ecolab, Inc.  </v>
      </c>
    </row>
    <row r="13" spans="1:7" ht="57.6" x14ac:dyDescent="0.3">
      <c r="A13" s="51" t="str">
        <f>'Full Database (hide)'!A8</f>
        <v>BioSide HS 15% (Sublabel A)</v>
      </c>
      <c r="B13" s="438" t="str">
        <f>+'Full Database (hide)'!B8</f>
        <v>•Pentagreen 15%
•Peragreen WW</v>
      </c>
      <c r="C13" s="418" t="str">
        <f>+'Full Database (hide)'!W8</f>
        <v xml:space="preserve">
Etiqueta secundaria A: Instrucciones generales de uso (BioSide HS 15%)</v>
      </c>
      <c r="D13" s="462"/>
      <c r="E13" s="53"/>
      <c r="F13" s="80" t="str">
        <f>'Full Database (hide)'!U8</f>
        <v>Información no disponible</v>
      </c>
      <c r="G13" s="320" t="str">
        <f>+'Full Database (hide)'!C8</f>
        <v>Enviro Tech Chemical Services</v>
      </c>
    </row>
    <row r="14" spans="1:7" ht="28.8" x14ac:dyDescent="0.3">
      <c r="A14" s="51" t="str">
        <f>'Full Database (hide)'!A9</f>
        <v>BioSide HS 15% (Sublabel B)</v>
      </c>
      <c r="B14" s="438" t="str">
        <f>+'Full Database (hide)'!B9</f>
        <v>•Pentagreen 15%
•Peragreen WW</v>
      </c>
      <c r="C14" s="418" t="str">
        <f>+'Full Database (hide)'!W9</f>
        <v>Etiqueta secundaria B: Usos agrícolas (Peragreen 15%)</v>
      </c>
      <c r="D14" s="462"/>
      <c r="E14" s="53"/>
      <c r="F14" s="80" t="str">
        <f>'Full Database (hide)'!U9</f>
        <v>Información no disponible</v>
      </c>
      <c r="G14" s="320" t="str">
        <f>+'Full Database (hide)'!C9</f>
        <v>Enviro Tech Chemical Services</v>
      </c>
    </row>
    <row r="15" spans="1:7" ht="28.8" x14ac:dyDescent="0.3">
      <c r="A15" s="51" t="str">
        <f>'Full Database (hide)'!A10</f>
        <v>Bromicide 4000</v>
      </c>
      <c r="B15" s="438" t="str">
        <f>+'Full Database (hide)'!B10</f>
        <v>•Liquibrom 4000</v>
      </c>
      <c r="C15" s="418" t="str">
        <f>+'Full Database (hide)'!W10</f>
        <v>N/A</v>
      </c>
      <c r="D15" s="462"/>
      <c r="E15" s="53"/>
      <c r="F15" s="80" t="str">
        <f>'Full Database (hide)'!U10</f>
        <v>Información no disponible</v>
      </c>
      <c r="G15" s="320" t="str">
        <f>+'Full Database (hide)'!C10</f>
        <v>BWA Water Additives US LLC</v>
      </c>
    </row>
    <row r="16" spans="1:7" ht="28.8" x14ac:dyDescent="0.3">
      <c r="A16" s="51" t="str">
        <f>'Full Database (hide)'!A11</f>
        <v>Bromide Plus</v>
      </c>
      <c r="B16" s="438" t="str">
        <f>+'Full Database (hide)'!B11</f>
        <v>•AZURE® Deluxe Algae Controller
•Crystal® Blue</v>
      </c>
      <c r="C16" s="418" t="str">
        <f>+'Full Database (hide)'!W11</f>
        <v>N/A</v>
      </c>
      <c r="D16" s="462"/>
      <c r="E16" s="53"/>
      <c r="F16" s="80" t="str">
        <f>'Full Database (hide)'!U11</f>
        <v>Información no disponible</v>
      </c>
      <c r="G16" s="320" t="str">
        <f>+'Full Database (hide)'!C11</f>
        <v>ICL-IP America, Inc</v>
      </c>
    </row>
    <row r="17" spans="1:7" ht="28.8" x14ac:dyDescent="0.3">
      <c r="A17" s="51" t="str">
        <f>'Full Database (hide)'!A12</f>
        <v>Busan 6040</v>
      </c>
      <c r="B17" s="438" t="str">
        <f>+'Full Database (hide)'!B12</f>
        <v>N/A</v>
      </c>
      <c r="C17" s="418" t="str">
        <f>+'Full Database (hide)'!W12</f>
        <v>N/A</v>
      </c>
      <c r="D17" s="462"/>
      <c r="E17" s="53"/>
      <c r="F17" s="80" t="str">
        <f>'Full Database (hide)'!U12</f>
        <v>Información no disponible</v>
      </c>
      <c r="G17" s="320" t="str">
        <f>+'Full Database (hide)'!C12</f>
        <v>Buckman Laboratories Inc</v>
      </c>
    </row>
    <row r="18" spans="1:7" ht="28.8" x14ac:dyDescent="0.3">
      <c r="A18" s="51" t="str">
        <f>'Full Database (hide)'!A13</f>
        <v>Carnebon 200</v>
      </c>
      <c r="B18" s="438" t="str">
        <f>+'Full Database (hide)'!B13</f>
        <v xml:space="preserve">•Anthium BCD-200  </v>
      </c>
      <c r="C18" s="418" t="str">
        <f>+'Full Database (hide)'!W13</f>
        <v>N/A</v>
      </c>
      <c r="D18" s="462"/>
      <c r="E18" s="53"/>
      <c r="F18" s="80" t="str">
        <f>'Full Database (hide)'!U13</f>
        <v>Información no disponible</v>
      </c>
      <c r="G18" s="320" t="str">
        <f>+'Full Database (hide)'!C13</f>
        <v>International Dioxcide, Inc</v>
      </c>
    </row>
    <row r="19" spans="1:7" ht="158.4" x14ac:dyDescent="0.3">
      <c r="A19" s="51" t="str">
        <f>'Full Database (hide)'!A14</f>
        <v>CLB</v>
      </c>
      <c r="B19" s="438" t="str">
        <f>+'Full Database (hide)'!B14</f>
        <v>•Clorox Regular Bleach 2
•Clorox Mold Attacker 
•Clorox Mold Blaster
•Clorox Mold Destroyer
•Clorox Mold Eliminator
•Clorox Mold Killer
•Clorox Mold Remover
•Clorox Mold Eliminator Bleach
•Clorox Kills 99.9% of Germs* Regular Bleach
•Clorox Disinfecting Bleach 2</v>
      </c>
      <c r="C19" s="418" t="str">
        <f>+'Full Database (hide)'!W14</f>
        <v>N/A</v>
      </c>
      <c r="D19" s="462"/>
      <c r="E19" s="53"/>
      <c r="F19" s="80" t="str">
        <f>'Full Database (hide)'!U14</f>
        <v>Onzas: 16, 30, 64, 121</v>
      </c>
      <c r="G19" s="320" t="str">
        <f>+'Full Database (hide)'!C14</f>
        <v>The Clorox Company</v>
      </c>
    </row>
    <row r="20" spans="1:7" ht="28.8" x14ac:dyDescent="0.3">
      <c r="A20" s="51" t="str">
        <f>'Full Database (hide)'!A15</f>
        <v>CLB I</v>
      </c>
      <c r="B20" s="438" t="str">
        <f>+'Full Database (hide)'!B15</f>
        <v>•Clorox Germicidal Bleach 3
•Clorox Performance Bleach 1</v>
      </c>
      <c r="C20" s="418" t="str">
        <f>+'Full Database (hide)'!W15</f>
        <v>N/A</v>
      </c>
      <c r="D20" s="462"/>
      <c r="E20" s="53"/>
      <c r="F20" s="80" t="str">
        <f>'Full Database (hide)'!U15</f>
        <v>Onzas: 16, 30, 64, 121</v>
      </c>
      <c r="G20" s="320" t="str">
        <f>+'Full Database (hide)'!C15</f>
        <v>The Clorox Company</v>
      </c>
    </row>
    <row r="21" spans="1:7" x14ac:dyDescent="0.3">
      <c r="A21" s="51" t="str">
        <f>'Full Database (hide)'!A16</f>
        <v>Di-Oxy Solv</v>
      </c>
      <c r="B21" s="438" t="str">
        <f>+'Full Database (hide)'!B16</f>
        <v>N/A</v>
      </c>
      <c r="C21" s="418" t="str">
        <f>+'Full Database (hide)'!W16</f>
        <v>N/A</v>
      </c>
      <c r="D21" s="462"/>
      <c r="E21" s="53"/>
      <c r="F21" s="80" t="str">
        <f>'Full Database (hide)'!U16</f>
        <v>Galones: 2.5, 5, 29, 53, 250</v>
      </c>
      <c r="G21" s="320" t="str">
        <f>+'Full Database (hide)'!C16</f>
        <v>Flo-Tec, Inc.</v>
      </c>
    </row>
    <row r="22" spans="1:7" x14ac:dyDescent="0.3">
      <c r="A22" s="51" t="str">
        <f>'Full Database (hide)'!A17</f>
        <v>Dixichlor Lite</v>
      </c>
      <c r="B22" s="438" t="str">
        <f>+'Full Database (hide)'!B17</f>
        <v>N/A</v>
      </c>
      <c r="C22" s="418" t="str">
        <f>+'Full Database (hide)'!W17</f>
        <v>N/A</v>
      </c>
      <c r="D22" s="462"/>
      <c r="E22" s="53"/>
      <c r="F22" s="80" t="str">
        <f>'Full Database (hide)'!U17</f>
        <v>Información no disponible</v>
      </c>
      <c r="G22" s="320" t="str">
        <f>+'Full Database (hide)'!C17</f>
        <v xml:space="preserve">DPC Industries, Inc. </v>
      </c>
    </row>
    <row r="23" spans="1:7" ht="144" x14ac:dyDescent="0.3">
      <c r="A23" s="51" t="str">
        <f>'Full Database (hide)'!A18</f>
        <v xml:space="preserve">ECR Calcium Hypochlorite AST </v>
      </c>
      <c r="B23" s="438" t="str">
        <f>+'Full Database (hide)'!B18</f>
        <v>•Aquafit AS1
•Aquafit AS2
•Aquafit AS3
•ECR Aquachlor AS1
•ECR Aquachlor AS2
•ECR Aquachlor AS3
•Aquafit AST
•ECR Aquachlor AST
•San Luis Pump AS300
•Septicfit</v>
      </c>
      <c r="C23" s="418" t="str">
        <f>+'Full Database (hide)'!W18</f>
        <v>N/A</v>
      </c>
      <c r="D23" s="462"/>
      <c r="E23" s="53"/>
      <c r="F23" s="80" t="str">
        <f>'Full Database (hide)'!U18</f>
        <v>Libras: 55</v>
      </c>
      <c r="G23" s="320" t="str">
        <f>+'Full Database (hide)'!C18</f>
        <v>Environmental Compliance Resources LLC</v>
      </c>
    </row>
    <row r="24" spans="1:7" ht="43.2" x14ac:dyDescent="0.3">
      <c r="A24" s="51" t="str">
        <f>'Full Database (hide)'!A19</f>
        <v xml:space="preserve">ECR Calcium Hypochlorite granules </v>
      </c>
      <c r="B24" s="438" t="str">
        <f>+'Full Database (hide)'!B19</f>
        <v>•Aquafit
•ECR Aquachlor
•DPG Agchlor</v>
      </c>
      <c r="C24" s="418" t="str">
        <f>+'Full Database (hide)'!W19</f>
        <v>N/A</v>
      </c>
      <c r="D24" s="462"/>
      <c r="E24" s="53"/>
      <c r="F24" s="80" t="str">
        <f>'Full Database (hide)'!U19</f>
        <v>Libras: 55, 100</v>
      </c>
      <c r="G24" s="320" t="str">
        <f>+'Full Database (hide)'!C19</f>
        <v>Environmental Compliance Resources LLC</v>
      </c>
    </row>
    <row r="25" spans="1:7" ht="57.6" x14ac:dyDescent="0.3">
      <c r="A25" s="51" t="str">
        <f>'Full Database (hide)'!A20</f>
        <v>ECR Calcium Hypochlorite T</v>
      </c>
      <c r="B25" s="438" t="str">
        <f>+'Full Database (hide)'!B20</f>
        <v>•Aquafit T1
•Aquafit T3
•ECR Aquachlor T1
•ECR Aquachlor T3</v>
      </c>
      <c r="C25" s="418" t="str">
        <f>+'Full Database (hide)'!W20</f>
        <v>N/A</v>
      </c>
      <c r="D25" s="462"/>
      <c r="E25" s="53"/>
      <c r="F25" s="80" t="str">
        <f>'Full Database (hide)'!U20</f>
        <v>Libras: 55</v>
      </c>
      <c r="G25" s="320" t="str">
        <f>+'Full Database (hide)'!C20</f>
        <v>Environmental Compliance Resources LLC</v>
      </c>
    </row>
    <row r="26" spans="1:7" ht="28.8" x14ac:dyDescent="0.3">
      <c r="A26" s="51" t="str">
        <f>'Full Database (hide)'!A21</f>
        <v>EnviroChlorite 15</v>
      </c>
      <c r="B26" s="438" t="str">
        <f>+'Full Database (hide)'!B21</f>
        <v>N/A</v>
      </c>
      <c r="C26" s="418" t="str">
        <f>+'Full Database (hide)'!W21</f>
        <v>N/A</v>
      </c>
      <c r="D26" s="462"/>
      <c r="E26" s="53"/>
      <c r="F26" s="80" t="str">
        <f>'Full Database (hide)'!U21</f>
        <v>N/A</v>
      </c>
      <c r="G26" s="320" t="str">
        <f>+'Full Database (hide)'!C21</f>
        <v>Enviro Tech Chemical Services</v>
      </c>
    </row>
    <row r="27" spans="1:7" ht="28.8" x14ac:dyDescent="0.3">
      <c r="A27" s="51" t="str">
        <f>'Full Database (hide)'!A22</f>
        <v>EnviroChlorite 7.5</v>
      </c>
      <c r="B27" s="438" t="str">
        <f>+'Full Database (hide)'!B22</f>
        <v>•Chlorcide
•Surecide AH</v>
      </c>
      <c r="C27" s="418" t="str">
        <f>+'Full Database (hide)'!W22</f>
        <v>N/A</v>
      </c>
      <c r="D27" s="462"/>
      <c r="E27" s="53"/>
      <c r="F27" s="80" t="str">
        <f>'Full Database (hide)'!U22</f>
        <v>N/A</v>
      </c>
      <c r="G27" s="320" t="str">
        <f>+'Full Database (hide)'!C22</f>
        <v>Enviro Tech Chemical Services</v>
      </c>
    </row>
    <row r="28" spans="1:7" ht="28.8" x14ac:dyDescent="0.3">
      <c r="A28" s="51" t="str">
        <f>'Full Database (hide)'!A23</f>
        <v>Ercopure BCD-15</v>
      </c>
      <c r="B28" s="438" t="str">
        <f>+'Full Database (hide)'!B23</f>
        <v>•Ercopure BCD-15
•Adox 1875</v>
      </c>
      <c r="C28" s="418" t="str">
        <f>+'Full Database (hide)'!W23</f>
        <v>N/A</v>
      </c>
      <c r="D28" s="462"/>
      <c r="E28" s="53"/>
      <c r="F28" s="80" t="str">
        <f>'Full Database (hide)'!U23</f>
        <v>Información no disponible</v>
      </c>
      <c r="G28" s="320" t="str">
        <f>+'Full Database (hide)'!C23</f>
        <v>International Dioxcide, Inc.</v>
      </c>
    </row>
    <row r="29" spans="1:7" ht="43.2" x14ac:dyDescent="0.3">
      <c r="A29" s="51" t="str">
        <f>'Full Database (hide)'!A24</f>
        <v>Ercopure BCD-25</v>
      </c>
      <c r="B29" s="438" t="str">
        <f>+'Full Database (hide)'!B24</f>
        <v>•Adox 8125
•Adox BCD-25
•Aseptrol 8125</v>
      </c>
      <c r="C29" s="418" t="str">
        <f>+'Full Database (hide)'!W24</f>
        <v>N/A</v>
      </c>
      <c r="D29" s="462"/>
      <c r="E29" s="53"/>
      <c r="F29" s="80" t="str">
        <f>'Full Database (hide)'!U24</f>
        <v>Información no disponible</v>
      </c>
      <c r="G29" s="320" t="str">
        <f>+'Full Database (hide)'!C24</f>
        <v>International Dioxide, Inc.</v>
      </c>
    </row>
    <row r="30" spans="1:7" ht="28.8" x14ac:dyDescent="0.3">
      <c r="A30" s="51" t="str">
        <f>'Full Database (hide)'!A25</f>
        <v>Ercopure BCD-7.5</v>
      </c>
      <c r="B30" s="438" t="str">
        <f>+'Full Database (hide)'!B25</f>
        <v>•Adox BCD-7.5</v>
      </c>
      <c r="C30" s="418" t="str">
        <f>+'Full Database (hide)'!W25</f>
        <v>N/A</v>
      </c>
      <c r="D30" s="462"/>
      <c r="E30" s="53"/>
      <c r="F30" s="80" t="str">
        <f>'Full Database (hide)'!U25</f>
        <v>Información no disponible</v>
      </c>
      <c r="G30" s="320" t="str">
        <f>+'Full Database (hide)'!C25</f>
        <v>International Dioxide, Inc.</v>
      </c>
    </row>
    <row r="31" spans="1:7" ht="43.2" x14ac:dyDescent="0.3">
      <c r="A31" s="51" t="str">
        <f>'Full Database (hide)'!A26</f>
        <v>Freshgard 72</v>
      </c>
      <c r="B31" s="438" t="str">
        <f>+'Full Database (hide)'!B26</f>
        <v>N/A</v>
      </c>
      <c r="C31" s="418" t="str">
        <f>+'Full Database (hide)'!W26</f>
        <v>N/A</v>
      </c>
      <c r="D31" s="462"/>
      <c r="E31" s="53"/>
      <c r="F31" s="80" t="str">
        <f>'Full Database (hide)'!U26</f>
        <v>Galones: 53, 330</v>
      </c>
      <c r="G31" s="320" t="str">
        <f>+'Full Database (hide)'!C26</f>
        <v>John Bean Technologies Corporation</v>
      </c>
    </row>
    <row r="32" spans="1:7" ht="345.6" x14ac:dyDescent="0.3">
      <c r="A32" s="51" t="str">
        <f>'Full Database (hide)'!A27</f>
        <v xml:space="preserve">HTH Dry Chlorinator Tablets for Swimming Pools </v>
      </c>
      <c r="B32" s="438" t="str">
        <f>+'Full Database (hide)'!B27</f>
        <v>•Calcium Hypochlorite Tablets 68
•CCH Calcium Hypochlorite Tablets
•CCH Tablets
•Constant-Chlor Dry Chlorinator Tablets for swimming pools
•DryTec Calcium Hypochlorite Briquettes
•DryTec FG Briquettes
•DryTec FG Briquettes (Food Grade)
•DryTec FG Briquettes for Food Contact Applications
•DryTec FG Calcium Hypochlorite Briquettes
•Frexus Calcium Hypochlorite Briquettes
•HTH Automatic CHlorinator Feeder Tablets for Swimming Pools
•HTH Chlorinating Briquettes Chlorinator
•HTH Clean n' Scrub Tablets
•HTH Clean n' Scrub Tablets Chlorinator
•HTH Constant-Chlor Dry Chlorinator Tablets for Swimming Pools
•HTH Poolife Active Cleaning</v>
      </c>
      <c r="C32" s="418" t="str">
        <f>+'Full Database (hide)'!W27</f>
        <v>N/A</v>
      </c>
      <c r="D32" s="462"/>
      <c r="E32" s="53"/>
      <c r="F32" s="80" t="str">
        <f>'Full Database (hide)'!U27</f>
        <v>Información no disponible</v>
      </c>
      <c r="G32" s="320" t="str">
        <f>+'Full Database (hide)'!C27</f>
        <v xml:space="preserve">Arch Chemicals, Inc. </v>
      </c>
    </row>
    <row r="33" spans="1:7" ht="28.8" x14ac:dyDescent="0.3">
      <c r="A33" s="51" t="str">
        <f>'Full Database (hide)'!A28</f>
        <v>Hypo 150</v>
      </c>
      <c r="B33" s="438" t="str">
        <f>+'Full Database (hide)'!B28</f>
        <v>N/A</v>
      </c>
      <c r="C33" s="418" t="str">
        <f>+'Full Database (hide)'!W28</f>
        <v>N/A</v>
      </c>
      <c r="D33" s="462"/>
      <c r="E33" s="53"/>
      <c r="F33" s="80" t="str">
        <f>'Full Database (hide)'!U28</f>
        <v>Información no disponible</v>
      </c>
      <c r="G33" s="320" t="str">
        <f>+'Full Database (hide)'!C28</f>
        <v>Rowell Chemical Corp.</v>
      </c>
    </row>
    <row r="34" spans="1:7" ht="57.6" x14ac:dyDescent="0.3">
      <c r="A34" s="51" t="str">
        <f>'Full Database (hide)'!A29</f>
        <v xml:space="preserve">Induclor </v>
      </c>
      <c r="B34" s="438" t="str">
        <f>+'Full Database (hide)'!B29</f>
        <v>•Incredipool Calcium Hypochlorite Granules
•Americhlor Calcium Hypochlorite Granules</v>
      </c>
      <c r="C34" s="418" t="str">
        <f>+'Full Database (hide)'!W29</f>
        <v>N/A</v>
      </c>
      <c r="D34" s="462"/>
      <c r="E34" s="53"/>
      <c r="F34" s="80" t="str">
        <f>'Full Database (hide)'!U29</f>
        <v>Información no disponible</v>
      </c>
      <c r="G34" s="320" t="str">
        <f>+'Full Database (hide)'!C29</f>
        <v>Axiall, LLC</v>
      </c>
    </row>
    <row r="35" spans="1:7" ht="129.6" x14ac:dyDescent="0.3">
      <c r="A35" s="51" t="str">
        <f>'Full Database (hide)'!A30</f>
        <v>Jet-Ag</v>
      </c>
      <c r="B35" s="438" t="str">
        <f>+'Full Database (hide)'!B30</f>
        <v>•Diamante 5.0
•Evocade
•Jet Fog
•Jet Water Irrigation
•Jet-Ag Post Harvest Storage 
•Jet-PH Potato Wash
•Jet-Ag 5
•Perafog
•Recurve 5.0</v>
      </c>
      <c r="C35" s="418" t="str">
        <f>+'Full Database (hide)'!W30</f>
        <v>N/A</v>
      </c>
      <c r="D35" s="462"/>
      <c r="E35" s="53"/>
      <c r="F35" s="80" t="str">
        <f>'Full Database (hide)'!U30</f>
        <v>Galones: 2.5, 5, 30, 55, 265</v>
      </c>
      <c r="G35" s="320" t="str">
        <f>+'Full Database (hide)'!C30</f>
        <v>Marrone Bio Innovations</v>
      </c>
    </row>
    <row r="36" spans="1:7" ht="43.2" x14ac:dyDescent="0.3">
      <c r="A36" s="51" t="str">
        <f>'Full Database (hide)'!A31</f>
        <v>Jet-Ag 15%</v>
      </c>
      <c r="B36" s="438" t="str">
        <f>+'Full Database (hide)'!B31</f>
        <v>•Diamante 15.0
•Jet Ag 15
•Recurve 15.0</v>
      </c>
      <c r="C36" s="418" t="str">
        <f>+'Full Database (hide)'!W31</f>
        <v>N/A</v>
      </c>
      <c r="D36" s="462"/>
      <c r="E36" s="53"/>
      <c r="F36" s="80" t="str">
        <f>'Full Database (hide)'!U31</f>
        <v>Información no disponible</v>
      </c>
      <c r="G36" s="320" t="str">
        <f>+'Full Database (hide)'!C31</f>
        <v>Marrone Bio Innovations</v>
      </c>
    </row>
    <row r="37" spans="1:7" x14ac:dyDescent="0.3">
      <c r="A37" s="51" t="str">
        <f>'Full Database (hide)'!A32</f>
        <v>LFI Sanitizer</v>
      </c>
      <c r="B37" s="438" t="str">
        <f>+'Full Database (hide)'!B32</f>
        <v>•LFI</v>
      </c>
      <c r="C37" s="418" t="str">
        <f>+'Full Database (hide)'!W32</f>
        <v>N/A</v>
      </c>
      <c r="D37" s="462"/>
      <c r="E37" s="53"/>
      <c r="F37" s="80" t="str">
        <f>'Full Database (hide)'!U32</f>
        <v>Información no disponible</v>
      </c>
      <c r="G37" s="320" t="str">
        <f>+'Full Database (hide)'!C32</f>
        <v>West Agro, Inc.</v>
      </c>
    </row>
    <row r="38" spans="1:7" ht="28.8" x14ac:dyDescent="0.3">
      <c r="A38" s="51" t="str">
        <f>'Full Database (hide)'!A33</f>
        <v>Liquichlor 12.5% Solution</v>
      </c>
      <c r="B38" s="438" t="str">
        <f>+'Full Database (hide)'!B33</f>
        <v>•Supershock</v>
      </c>
      <c r="C38" s="418" t="str">
        <f>+'Full Database (hide)'!W33</f>
        <v>N/A</v>
      </c>
      <c r="D38" s="462"/>
      <c r="E38" s="53"/>
      <c r="F38" s="80" t="str">
        <f>'Full Database (hide)'!U33</f>
        <v>Información no disponible</v>
      </c>
      <c r="G38" s="320" t="str">
        <f>+'Full Database (hide)'!C33</f>
        <v>Univar Solutions USA Inc.</v>
      </c>
    </row>
    <row r="39" spans="1:7" x14ac:dyDescent="0.3">
      <c r="A39" s="51" t="str">
        <f>'Full Database (hide)'!A34</f>
        <v>Lonza Formulation S-21F</v>
      </c>
      <c r="B39" s="438" t="str">
        <f>+'Full Database (hide)'!B34</f>
        <v>•Simple Green D</v>
      </c>
      <c r="C39" s="418" t="str">
        <f>+'Full Database (hide)'!W34</f>
        <v>N/A</v>
      </c>
      <c r="D39" s="462"/>
      <c r="E39" s="53"/>
      <c r="F39" s="80" t="str">
        <f>'Full Database (hide)'!U34</f>
        <v>Información no disponible</v>
      </c>
      <c r="G39" s="320" t="str">
        <f>+'Full Database (hide)'!C34</f>
        <v>Lonza Solutions Inc.</v>
      </c>
    </row>
    <row r="40" spans="1:7" ht="28.8" x14ac:dyDescent="0.3">
      <c r="A40" s="51" t="str">
        <f>'Full Database (hide)'!A35</f>
        <v>Maguard 5626</v>
      </c>
      <c r="B40" s="438" t="str">
        <f>+'Full Database (hide)'!B35</f>
        <v xml:space="preserve">•PeroxySan X6
</v>
      </c>
      <c r="C40" s="418" t="str">
        <f>+'Full Database (hide)'!W35</f>
        <v>N/A</v>
      </c>
      <c r="D40" s="462"/>
      <c r="E40" s="53"/>
      <c r="F40" s="80" t="str">
        <f>'Full Database (hide)'!U35</f>
        <v>Información no disponible</v>
      </c>
      <c r="G40" s="320" t="str">
        <f>+'Full Database (hide)'!C35</f>
        <v>Mason Chemical Company</v>
      </c>
    </row>
    <row r="41" spans="1:7" ht="28.8" x14ac:dyDescent="0.3">
      <c r="A41" s="51" t="str">
        <f>'Full Database (hide)'!A36</f>
        <v>Olin Chlorine</v>
      </c>
      <c r="B41" s="438" t="str">
        <f>+'Full Database (hide)'!B36</f>
        <v>N/A</v>
      </c>
      <c r="C41" s="418" t="str">
        <f>+'Full Database (hide)'!W36</f>
        <v>N/A</v>
      </c>
      <c r="D41" s="462"/>
      <c r="E41" s="53"/>
      <c r="F41" s="80" t="str">
        <f>'Full Database (hide)'!U36</f>
        <v>Información no disponible</v>
      </c>
      <c r="G41" s="320" t="str">
        <f>+'Full Database (hide)'!C36</f>
        <v>Olin Chlor Alkali Products</v>
      </c>
    </row>
    <row r="42" spans="1:7" ht="43.2" x14ac:dyDescent="0.3">
      <c r="A42" s="51" t="str">
        <f>'Full Database (hide)'!A37</f>
        <v>Oxine</v>
      </c>
      <c r="B42" s="438" t="str">
        <f>+'Full Database (hide)'!B37</f>
        <v>•Respicide GP Disinfecting Solution
•Biovex</v>
      </c>
      <c r="C42" s="418" t="str">
        <f>+'Full Database (hide)'!W37</f>
        <v>N/A</v>
      </c>
      <c r="D42" s="462"/>
      <c r="E42" s="53"/>
      <c r="F42" s="80" t="str">
        <f>'Full Database (hide)'!U37</f>
        <v xml:space="preserve">Onzas: 3.25, 16, 32
Galones: 1, 5, 15, 30, 55, 330
</v>
      </c>
      <c r="G42" s="320" t="str">
        <f>+'Full Database (hide)'!C37</f>
        <v>Bio-Cide International, Inc</v>
      </c>
    </row>
    <row r="43" spans="1:7" ht="129.6" x14ac:dyDescent="0.3">
      <c r="A43" s="51" t="str">
        <f>'Full Database (hide)'!A38</f>
        <v>Oxonia Active</v>
      </c>
      <c r="B43" s="438" t="str">
        <f>+'Full Database (hide)'!B38</f>
        <v>•A &amp; L Laboratories Deptil PA5
•Aspen Dairy SOlutions Peracid V
•Cosa Oxonia Active
•Deptil PA5
•Klenz Active
•Oxonia Active LS
•Oxy-Sept 333
•Peracid V
•Perasan B</v>
      </c>
      <c r="C43" s="418" t="str">
        <f>+'Full Database (hide)'!W38</f>
        <v>N/A</v>
      </c>
      <c r="D43" s="462"/>
      <c r="E43" s="53"/>
      <c r="F43" s="80" t="str">
        <f>'Full Database (hide)'!U38</f>
        <v>Información no disponible</v>
      </c>
      <c r="G43" s="320" t="str">
        <f>+'Full Database (hide)'!C38</f>
        <v>Ecolab, Inc</v>
      </c>
    </row>
    <row r="44" spans="1:7" ht="28.8" x14ac:dyDescent="0.3">
      <c r="A44" s="51" t="str">
        <f>'Full Database (hide)'!A39</f>
        <v>Pac-chlor 12.5%</v>
      </c>
      <c r="B44" s="438" t="str">
        <f>+'Full Database (hide)'!B39</f>
        <v>N/A</v>
      </c>
      <c r="C44" s="418" t="str">
        <f>+'Full Database (hide)'!W39</f>
        <v>N/A</v>
      </c>
      <c r="D44" s="462"/>
      <c r="E44" s="53"/>
      <c r="F44" s="80" t="str">
        <f>'Full Database (hide)'!U39</f>
        <v>Información no disponible</v>
      </c>
      <c r="G44" s="320" t="str">
        <f>+'Full Database (hide)'!C39</f>
        <v>Pace International LLC</v>
      </c>
    </row>
    <row r="45" spans="1:7" ht="43.2" x14ac:dyDescent="0.3">
      <c r="A45" s="51" t="str">
        <f>'Full Database (hide)'!A40</f>
        <v>Peraclean 15</v>
      </c>
      <c r="B45" s="438" t="str">
        <f>+'Full Database (hide)'!B40</f>
        <v>•Jet-Oxide 15
•Peraclean 15% (Peroxyacetic acid solution)</v>
      </c>
      <c r="C45" s="418" t="str">
        <f>+'Full Database (hide)'!W40</f>
        <v>N/A</v>
      </c>
      <c r="D45" s="462"/>
      <c r="E45" s="53"/>
      <c r="F45" s="80" t="str">
        <f>'Full Database (hide)'!U40</f>
        <v>Información no disponible</v>
      </c>
      <c r="G45" s="320" t="str">
        <f>+'Full Database (hide)'!C40</f>
        <v xml:space="preserve">Evonik Corporation </v>
      </c>
    </row>
    <row r="46" spans="1:7" ht="28.8" x14ac:dyDescent="0.3">
      <c r="A46" s="51" t="str">
        <f>'Full Database (hide)'!A41</f>
        <v>Peraclean 5</v>
      </c>
      <c r="B46" s="438" t="str">
        <f>+'Full Database (hide)'!B41</f>
        <v>•Jet-Oxide</v>
      </c>
      <c r="C46" s="418" t="str">
        <f>+'Full Database (hide)'!W41</f>
        <v>N/A</v>
      </c>
      <c r="D46" s="462"/>
      <c r="E46" s="53"/>
      <c r="F46" s="80" t="str">
        <f>'Full Database (hide)'!U41</f>
        <v>Información no disponible</v>
      </c>
      <c r="G46" s="320" t="str">
        <f>+'Full Database (hide)'!C41</f>
        <v xml:space="preserve">Evonik Corporation
 </v>
      </c>
    </row>
    <row r="47" spans="1:7" ht="57.6" x14ac:dyDescent="0.3">
      <c r="A47" s="51" t="str">
        <f>'Full Database (hide)'!A42</f>
        <v>Perasan A (Sublabel A)</v>
      </c>
      <c r="B47" s="438" t="str">
        <f>+'Full Database (hide)'!B42</f>
        <v>•Peragreen 5.6%
•Bioside HS 5%
•Doom
•Oxysan</v>
      </c>
      <c r="C47" s="418" t="str">
        <f>+'Full Database (hide)'!W42</f>
        <v>Etiqueta secundaria A: Instrucciones generales de uso (Perasan A)</v>
      </c>
      <c r="D47" s="462"/>
      <c r="E47" s="53"/>
      <c r="F47" s="80" t="str">
        <f>'Full Database (hide)'!U42</f>
        <v>Información no disponible</v>
      </c>
      <c r="G47" s="320" t="str">
        <f>+'Full Database (hide)'!C42</f>
        <v>Enviro Tech Chemical Services</v>
      </c>
    </row>
    <row r="48" spans="1:7" ht="57.6" x14ac:dyDescent="0.3">
      <c r="A48" s="51" t="str">
        <f>'Full Database (hide)'!A43</f>
        <v>Perasan A (Sublabel B)</v>
      </c>
      <c r="B48" s="438" t="str">
        <f>+'Full Database (hide)'!B43</f>
        <v>•Peragreen 5.6%
•Bioside HS 5%
•Doom
•Oxysan</v>
      </c>
      <c r="C48" s="418" t="str">
        <f>+'Full Database (hide)'!W43</f>
        <v>Etiqueta secundaria B: Usos agrícolas (Peragreen 5.6)</v>
      </c>
      <c r="D48" s="462"/>
      <c r="E48" s="53"/>
      <c r="F48" s="80" t="str">
        <f>'Full Database (hide)'!U43</f>
        <v>Información no disponible</v>
      </c>
      <c r="G48" s="320" t="str">
        <f>+'Full Database (hide)'!C43</f>
        <v>Enviro Tech Chemical Services</v>
      </c>
    </row>
    <row r="49" spans="1:7" ht="28.8" x14ac:dyDescent="0.3">
      <c r="A49" s="51" t="str">
        <f>'Full Database (hide)'!A44</f>
        <v>Perasan C-5</v>
      </c>
      <c r="B49" s="438" t="str">
        <f>+'Full Database (hide)'!B44</f>
        <v>N/A</v>
      </c>
      <c r="C49" s="418" t="str">
        <f>+'Full Database (hide)'!W44</f>
        <v>N/A</v>
      </c>
      <c r="D49" s="462"/>
      <c r="E49" s="53"/>
      <c r="F49" s="80" t="str">
        <f>'Full Database (hide)'!U44</f>
        <v>Información no disponible</v>
      </c>
      <c r="G49" s="320" t="str">
        <f>+'Full Database (hide)'!C44</f>
        <v>Enviro Tech Chemical Services</v>
      </c>
    </row>
    <row r="50" spans="1:7" ht="43.2" x14ac:dyDescent="0.3">
      <c r="A50" s="51" t="str">
        <f>'Full Database (hide)'!A45</f>
        <v>Perasan OG (Sublabel A)</v>
      </c>
      <c r="B50" s="438" t="str">
        <f>+'Full Database (hide)'!B45</f>
        <v>•Peragreeen 22 ww
•Peragreen 22</v>
      </c>
      <c r="C50" s="418" t="str">
        <f>+'Full Database (hide)'!W45</f>
        <v>Etiqueta secundaria A: Instrucciones generales de uso (Perasan OG)</v>
      </c>
      <c r="D50" s="462"/>
      <c r="E50" s="53"/>
      <c r="F50" s="80" t="str">
        <f>'Full Database (hide)'!U45</f>
        <v>Información no disponible</v>
      </c>
      <c r="G50" s="320" t="str">
        <f>+'Full Database (hide)'!C45</f>
        <v>Enviro Tech Chemical Services</v>
      </c>
    </row>
    <row r="51" spans="1:7" ht="28.8" x14ac:dyDescent="0.3">
      <c r="A51" s="51" t="str">
        <f>'Full Database (hide)'!A46</f>
        <v>Perasan OG (Sublabel B)</v>
      </c>
      <c r="B51" s="438" t="str">
        <f>+'Full Database (hide)'!B46</f>
        <v>•Peragreeen 22 ww
•Peragreen 22</v>
      </c>
      <c r="C51" s="418" t="str">
        <f>+'Full Database (hide)'!W46</f>
        <v>Etiqueta secundaria B: Usos agrícolas (Perasan OG)</v>
      </c>
      <c r="D51" s="462"/>
      <c r="E51" s="53"/>
      <c r="F51" s="80" t="str">
        <f>'Full Database (hide)'!U46</f>
        <v>Información no disponible</v>
      </c>
      <c r="G51" s="320" t="str">
        <f>+'Full Database (hide)'!C46</f>
        <v>Enviro Tech Chemical Services</v>
      </c>
    </row>
    <row r="52" spans="1:7" ht="28.8" x14ac:dyDescent="0.3">
      <c r="A52" s="51" t="str">
        <f>'Full Database (hide)'!A47</f>
        <v>PerOx Extreme</v>
      </c>
      <c r="B52" s="438" t="str">
        <f>+'Full Database (hide)'!B47</f>
        <v>•Per-Ox F&amp;V</v>
      </c>
      <c r="C52" s="418" t="str">
        <f>+'Full Database (hide)'!W47</f>
        <v>N/A</v>
      </c>
      <c r="D52" s="462"/>
      <c r="E52" s="53"/>
      <c r="F52" s="80" t="str">
        <f>'Full Database (hide)'!U47</f>
        <v>Información no disponible</v>
      </c>
      <c r="G52" s="320" t="str">
        <f>+'Full Database (hide)'!C47</f>
        <v>Alex C. Fergusson, LLC</v>
      </c>
    </row>
    <row r="53" spans="1:7" ht="43.2" x14ac:dyDescent="0.3">
      <c r="A53" s="51" t="str">
        <f>'Full Database (hide)'!A48</f>
        <v>PPG 70 CAL Hypo Granules</v>
      </c>
      <c r="B53" s="438" t="str">
        <f>+'Full Database (hide)'!B48</f>
        <v>•Zappit 73
•Induclor 70
•Incredipool 73</v>
      </c>
      <c r="C53" s="418" t="str">
        <f>+'Full Database (hide)'!W48</f>
        <v>N/A</v>
      </c>
      <c r="D53" s="462"/>
      <c r="E53" s="53"/>
      <c r="F53" s="80" t="str">
        <f>'Full Database (hide)'!U48</f>
        <v>Información no disponible</v>
      </c>
      <c r="G53" s="320" t="str">
        <f>+'Full Database (hide)'!C48</f>
        <v xml:space="preserve">Axiall, LLC </v>
      </c>
    </row>
    <row r="54" spans="1:7" x14ac:dyDescent="0.3">
      <c r="A54" s="51" t="str">
        <f>'Full Database (hide)'!A49</f>
        <v>PPG Calcium Hypochlorite Tablets</v>
      </c>
      <c r="B54" s="438" t="str">
        <f>+'Full Database (hide)'!B49</f>
        <v>•Accutab</v>
      </c>
      <c r="C54" s="418" t="str">
        <f>+'Full Database (hide)'!W49</f>
        <v>N/A</v>
      </c>
      <c r="D54" s="462"/>
      <c r="E54" s="53"/>
      <c r="F54" s="80" t="str">
        <f>'Full Database (hide)'!U49</f>
        <v>Información no disponible</v>
      </c>
      <c r="G54" s="320" t="str">
        <f>+'Full Database (hide)'!C49</f>
        <v>Axiall, LLC</v>
      </c>
    </row>
    <row r="55" spans="1:7" x14ac:dyDescent="0.3">
      <c r="A55" s="51" t="str">
        <f>'Full Database (hide)'!A50</f>
        <v xml:space="preserve">Pro-san L </v>
      </c>
      <c r="B55" s="438" t="str">
        <f>+'Full Database (hide)'!B50</f>
        <v>N/A</v>
      </c>
      <c r="C55" s="418" t="str">
        <f>+'Full Database (hide)'!W50</f>
        <v>N/A</v>
      </c>
      <c r="D55" s="462"/>
      <c r="E55" s="53"/>
      <c r="F55" s="80" t="str">
        <f>'Full Database (hide)'!U50</f>
        <v>Información no disponible</v>
      </c>
      <c r="G55" s="320" t="str">
        <f>+'Full Database (hide)'!C50</f>
        <v>Microcide, Inc.</v>
      </c>
    </row>
    <row r="56" spans="1:7" ht="28.8" x14ac:dyDescent="0.3">
      <c r="A56" s="51" t="str">
        <f>'Full Database (hide)'!A51</f>
        <v>Proxitane 15:23</v>
      </c>
      <c r="B56" s="438" t="str">
        <f>+'Full Database (hide)'!B51</f>
        <v>•Proxitane WW-16</v>
      </c>
      <c r="C56" s="418" t="str">
        <f>+'Full Database (hide)'!W51</f>
        <v>N/A</v>
      </c>
      <c r="D56" s="462"/>
      <c r="E56" s="53"/>
      <c r="F56" s="80" t="str">
        <f>'Full Database (hide)'!U51</f>
        <v>N/A</v>
      </c>
      <c r="G56" s="320" t="str">
        <f>+'Full Database (hide)'!C51</f>
        <v>Solvay Chemicals, Inc.</v>
      </c>
    </row>
    <row r="57" spans="1:7" ht="72" x14ac:dyDescent="0.3">
      <c r="A57" s="51" t="str">
        <f>'Full Database (hide)'!A52</f>
        <v>Proxitane EQ Liquid Sanitizer</v>
      </c>
      <c r="B57" s="438" t="str">
        <f>+'Full Database (hide)'!B52</f>
        <v>•Proxitane EQ
•Proxitane EQ Liquid Sanitizer &amp; Disinfectant
•Proxitane EQ Liquid Sanitizer and Disinfectant</v>
      </c>
      <c r="C57" s="418" t="str">
        <f>+'Full Database (hide)'!W52</f>
        <v>N/A</v>
      </c>
      <c r="D57" s="462"/>
      <c r="E57" s="53"/>
      <c r="F57" s="80" t="str">
        <f>'Full Database (hide)'!U52</f>
        <v>N/A</v>
      </c>
      <c r="G57" s="320" t="str">
        <f>+'Full Database (hide)'!C52</f>
        <v>Solvay Chemicals, Inc.</v>
      </c>
    </row>
    <row r="58" spans="1:7" ht="28.8" x14ac:dyDescent="0.3">
      <c r="A58" s="51" t="str">
        <f>'Full Database (hide)'!A53</f>
        <v>Proxitane WW-12</v>
      </c>
      <c r="B58" s="438" t="str">
        <f>+'Full Database (hide)'!B53</f>
        <v>N/A</v>
      </c>
      <c r="C58" s="418" t="str">
        <f>+'Full Database (hide)'!W53</f>
        <v>N/A</v>
      </c>
      <c r="D58" s="462"/>
      <c r="E58" s="53"/>
      <c r="F58" s="80" t="str">
        <f>'Full Database (hide)'!U53</f>
        <v>N/A</v>
      </c>
      <c r="G58" s="320" t="str">
        <f>+'Full Database (hide)'!C53</f>
        <v>Solvay Chemicals, Inc.</v>
      </c>
    </row>
    <row r="59" spans="1:7" ht="158.4" x14ac:dyDescent="0.3">
      <c r="A59" s="51" t="str">
        <f>'Full Database (hide)'!A54</f>
        <v>Puma</v>
      </c>
      <c r="B59" s="438" t="str">
        <f>+'Full Database (hide)'!B54</f>
        <v>•Concentrated Clorox Germicidal Bleach1
•Clorox Germicidal Bleach2
•Clorox Regular-Bleach1
•Clorox Multi-Purpose Bleach1
•Concentrated Clorox Multi-purpose Bleach1
•Clorox Disinfecting Bleach1
•Concentrated Clorox Disinfecting Bleach1
•Concentrated Clorox Regular-Bleach</v>
      </c>
      <c r="C59" s="418" t="str">
        <f>+'Full Database (hide)'!W54</f>
        <v>N/A</v>
      </c>
      <c r="D59" s="462"/>
      <c r="E59" s="53"/>
      <c r="F59" s="80" t="str">
        <f>'Full Database (hide)'!U54</f>
        <v>Información no disponible</v>
      </c>
      <c r="G59" s="320" t="str">
        <f>+'Full Database (hide)'!C54</f>
        <v>Clorox Professional Products Company</v>
      </c>
    </row>
    <row r="60" spans="1:7" ht="129.6" x14ac:dyDescent="0.3">
      <c r="A60" s="51" t="str">
        <f>'Full Database (hide)'!A55</f>
        <v>Pure Bright Germicidal Ultra Bleach</v>
      </c>
      <c r="B60" s="438" t="str">
        <f>+'Full Database (hide)'!B55</f>
        <v>•Hi-Lex Ultra Bleach
•Red Max Germicidal Bleach
•Germicidal Bleach
•Bleach Regular
•Pure Power Regular Bleach
•Top Job Bleach
•Hi-Lex Bleach Regular Scent
•Boardwalk Germicidal Ultra Bleach
•HDX Germicidal Bleach 1</v>
      </c>
      <c r="C60" s="418" t="str">
        <f>+'Full Database (hide)'!W55</f>
        <v>N/A</v>
      </c>
      <c r="D60" s="462"/>
      <c r="E60" s="53"/>
      <c r="F60" s="80" t="str">
        <f>'Full Database (hide)'!U55</f>
        <v>Información no disponible</v>
      </c>
      <c r="G60" s="320" t="str">
        <f>+'Full Database (hide)'!C55</f>
        <v xml:space="preserve">KIK International, Inc. </v>
      </c>
    </row>
    <row r="61" spans="1:7" ht="43.2" x14ac:dyDescent="0.3">
      <c r="A61" s="51" t="str">
        <f>'Full Database (hide)'!A56</f>
        <v>Re-Ox</v>
      </c>
      <c r="B61" s="438" t="str">
        <f>+'Full Database (hide)'!B56</f>
        <v>•Re-Ox Deposit Control Disinfectant
•Clearitas 350
•Clearitas 450</v>
      </c>
      <c r="C61" s="418" t="str">
        <f>+'Full Database (hide)'!W56</f>
        <v>N/A</v>
      </c>
      <c r="D61" s="462"/>
      <c r="E61" s="53"/>
      <c r="F61" s="80" t="str">
        <f>'Full Database (hide)'!U56</f>
        <v>Galones: 1, 5, 15, 30, 55, 275, 300, 330, 5000</v>
      </c>
      <c r="G61" s="320" t="str">
        <f>+'Full Database (hide)'!C56</f>
        <v>Blue Earth Labs, LLC</v>
      </c>
    </row>
    <row r="62" spans="1:7" ht="28.8" x14ac:dyDescent="0.3">
      <c r="A62" s="51" t="str">
        <f>'Full Database (hide)'!A57</f>
        <v>SaniDate 12.0</v>
      </c>
      <c r="B62" s="438" t="str">
        <f>+'Full Database (hide)'!B57</f>
        <v>•Greenclean Liquid 12.0
•Terrastart</v>
      </c>
      <c r="C62" s="418" t="str">
        <f>+'Full Database (hide)'!W57</f>
        <v>N/A</v>
      </c>
      <c r="D62" s="462"/>
      <c r="E62" s="53"/>
      <c r="F62" s="80" t="str">
        <f>'Full Database (hide)'!U57</f>
        <v>Galones: 5, 30, 55, 275, 330</v>
      </c>
      <c r="G62" s="320" t="str">
        <f>+'Full Database (hide)'!C57</f>
        <v>Biosafe Systems</v>
      </c>
    </row>
    <row r="63" spans="1:7" x14ac:dyDescent="0.3">
      <c r="A63" s="51" t="str">
        <f>'Full Database (hide)'!A58</f>
        <v>SaniDate 15.0</v>
      </c>
      <c r="B63" s="438" t="str">
        <f>+'Full Database (hide)'!B58</f>
        <v>N/A</v>
      </c>
      <c r="C63" s="418" t="str">
        <f>+'Full Database (hide)'!W58</f>
        <v>N/A</v>
      </c>
      <c r="D63" s="462"/>
      <c r="E63" s="53"/>
      <c r="F63" s="80" t="str">
        <f>'Full Database (hide)'!U58</f>
        <v>Galones: 2.5, 5, 30, 55, 275, 330</v>
      </c>
      <c r="G63" s="320" t="str">
        <f>+'Full Database (hide)'!C58</f>
        <v>Biosafe Systems</v>
      </c>
    </row>
    <row r="64" spans="1:7" ht="72" x14ac:dyDescent="0.3">
      <c r="A64" s="51" t="str">
        <f>'Full Database (hide)'!A59</f>
        <v>SaniDate 5.0 (Sublabel A)</v>
      </c>
      <c r="B64" s="438" t="str">
        <f>+'Full Database (hide)'!B59</f>
        <v>•Greenclean Liquid 5.0
•Greenclean Max Algaecide
•Greenclean WTO
•Sanidate WTO
•Storox 5.0 Post Harvest Treatment</v>
      </c>
      <c r="C64" s="418" t="str">
        <f>+'Full Database (hide)'!W59</f>
        <v>Etiqueta secundaria A: Usos generales (Sanidate 5.0)</v>
      </c>
      <c r="D64" s="462"/>
      <c r="E64" s="53"/>
      <c r="F64" s="80" t="str">
        <f>'Full Database (hide)'!U59</f>
        <v>Galones: 2.5, 5, 30, 55, 275, 330</v>
      </c>
      <c r="G64" s="320" t="str">
        <f>+'Full Database (hide)'!C59</f>
        <v>Biosafe Systems</v>
      </c>
    </row>
    <row r="65" spans="1:7" ht="72" x14ac:dyDescent="0.3">
      <c r="A65" s="51" t="str">
        <f>'Full Database (hide)'!A60</f>
        <v>SaniDate 5.0 (Sublabel B)</v>
      </c>
      <c r="B65" s="438" t="str">
        <f>+'Full Database (hide)'!B60</f>
        <v>•Greenclean Liquid 5.0
•Greenclean Max Algaecide
•Greenclean WTO
•Sanidate WTO
•Storox 5.0 Post Harvest Treatment</v>
      </c>
      <c r="C65" s="418" t="str">
        <f>+'Full Database (hide)'!W60</f>
        <v>Etiqueta secundaria B: Usos agrícolas (Sanidate WTO)</v>
      </c>
      <c r="D65" s="462"/>
      <c r="E65" s="53"/>
      <c r="F65" s="80" t="str">
        <f>'Full Database (hide)'!U60</f>
        <v>Galones: 2.5, 5, 30, 55, 275, 330</v>
      </c>
      <c r="G65" s="320" t="str">
        <f>+'Full Database (hide)'!C60</f>
        <v>Biosafe Systems</v>
      </c>
    </row>
    <row r="66" spans="1:7" ht="57.6" x14ac:dyDescent="0.3">
      <c r="A66" s="51" t="str">
        <f>'Full Database (hide)'!A61</f>
        <v>Sanidate Disinfectant</v>
      </c>
      <c r="B66" s="438" t="str">
        <f>+'Full Database (hide)'!B61</f>
        <v>•Sanidate Disinfectant/Sanitizer
•SD Disinfectant
•Storox 2.0
•Storox Fruit and Vegetable Wash</v>
      </c>
      <c r="C66" s="418" t="str">
        <f>+'Full Database (hide)'!W61</f>
        <v>N/A</v>
      </c>
      <c r="D66" s="462"/>
      <c r="E66" s="53"/>
      <c r="F66" s="80" t="str">
        <f>'Full Database (hide)'!U61</f>
        <v>Galones: 2.5, 5, 30, 55, 275</v>
      </c>
      <c r="G66" s="320" t="str">
        <f>+'Full Database (hide)'!C61</f>
        <v>Biosafe Systems</v>
      </c>
    </row>
    <row r="67" spans="1:7" ht="86.4" x14ac:dyDescent="0.3">
      <c r="A67" s="51" t="str">
        <f>'Full Database (hide)'!A62</f>
        <v>SaniDate Ready to Use (Sublabel A)</v>
      </c>
      <c r="B67" s="438" t="str">
        <f>+'Full Database (hide)'!B62</f>
        <v>•Biosafe Disease Control RTU
•Biosafe Fruit &amp; Vegetable Wash
•Oxidate Ready to Use
•Sanidate Fruit and Vegetable Wash
•Sanidate Versatile Sanitizer
•Zerotol Ready to Use</v>
      </c>
      <c r="C67" s="418" t="str">
        <f>+'Full Database (hide)'!W62</f>
        <v xml:space="preserve">Etiqueta secundaria A: Instrucciones para el uso comercial </v>
      </c>
      <c r="D67" s="462"/>
      <c r="E67" s="53"/>
      <c r="F67" s="80" t="str">
        <f>'Full Database (hide)'!U62</f>
        <v>Onzas: 4, 8, 16, 24, 32
Litros: 2
Galones: 1, 1.33, 2.5, 5</v>
      </c>
      <c r="G67" s="320" t="str">
        <f>+'Full Database (hide)'!C62</f>
        <v>BioSafe Systems, LLC</v>
      </c>
    </row>
    <row r="68" spans="1:7" ht="316.8" x14ac:dyDescent="0.3">
      <c r="A68" s="51" t="str">
        <f>'Full Database (hide)'!A63</f>
        <v>Selectrocide 2L500</v>
      </c>
      <c r="B68" s="438" t="str">
        <f>+'Full Database (hide)'!B63</f>
        <v>•Clean Seat &amp; Sport 2L500
•Clo2bber
•Clo2bber 100 Abridged
•Clo2bber-Pro
•Drubber
•GC 1 Liter
•GC 1L
•Locker Boom Spray Cleanre and Deodorizer
•Orin Sport Spray Cleaner and Deodorizer
•Orinx 2L100A
•Orinx Spray Cleaner and Deodorizer
•Patriot Surface SOlutions RTU 32OZ 100PPM
•Pure Hockey Spray Cleaner and Deodorizer
•Pure Sport Spray Cleaner and Deodorizer
•Purex Spray Cleaner and Deodorizer
•Selective Micro Clean-Alpha
•Selectrocide Pouch 200 MG Abridged</v>
      </c>
      <c r="C68" s="418" t="str">
        <f>+'Full Database (hide)'!W63</f>
        <v>N/A</v>
      </c>
      <c r="D68" s="462"/>
      <c r="E68" s="53"/>
      <c r="F68" s="80" t="str">
        <f>'Full Database (hide)'!U63</f>
        <v>Información no disponible</v>
      </c>
      <c r="G68" s="320" t="str">
        <f>+'Full Database (hide)'!C63</f>
        <v>Selective Micro Technologies, LLC</v>
      </c>
    </row>
    <row r="69" spans="1:7" ht="288" x14ac:dyDescent="0.3">
      <c r="A69" s="51" t="str">
        <f>'Full Database (hide)'!A64</f>
        <v>Selectrocide 5G</v>
      </c>
      <c r="B69" s="438" t="str">
        <f>+'Full Database (hide)'!B64</f>
        <v>•AC-1
•AC-12
•AC-5
•Agriwater 12G
•Agriwater 5G
•Biocure 500
•Clean Seat &amp; Sport
•Deodorpro 12G
•Deodorpro 1G
•Deodorpro 5G
•Deodorpro Disinfectant 12G
•Deodorpro Disinfectant 1G
•Deodorpro Disinfectant 5G
•Fit Fresh Antimicrobial Produce Wash
•Fit fresh Antimicrobial Spoilage Produce Wash
•Selectrocide 12G
•Selectrocide 750MG
•Selectrocide 1G
•Selectrofresh 12G Food Processing</v>
      </c>
      <c r="C69" s="418" t="str">
        <f>+'Full Database (hide)'!W64</f>
        <v>N/A</v>
      </c>
      <c r="D69" s="390"/>
      <c r="E69" s="53"/>
      <c r="F69" s="80" t="str">
        <f>'Full Database (hide)'!U64</f>
        <v>Información no disponible</v>
      </c>
      <c r="G69" s="320" t="str">
        <f>+'Full Database (hide)'!C64</f>
        <v>Selective Micro Technologies, LLC</v>
      </c>
    </row>
    <row r="70" spans="1:7" ht="28.8" x14ac:dyDescent="0.3">
      <c r="A70" s="51" t="str">
        <f>'Full Database (hide)'!A65</f>
        <v>Sno-Glo Bleach</v>
      </c>
      <c r="B70" s="438" t="str">
        <f>+'Full Database (hide)'!B65</f>
        <v>N/A</v>
      </c>
      <c r="C70" s="418" t="str">
        <f>+'Full Database (hide)'!W65</f>
        <v>N/A</v>
      </c>
      <c r="D70" s="462"/>
      <c r="E70" s="53"/>
      <c r="F70" s="80" t="str">
        <f>'Full Database (hide)'!U65</f>
        <v>Información no disponible</v>
      </c>
      <c r="G70" s="320" t="str">
        <f>+'Full Database (hide)'!C65</f>
        <v>Brenntag Mid-South, Inc.</v>
      </c>
    </row>
    <row r="71" spans="1:7" ht="43.2" x14ac:dyDescent="0.3">
      <c r="A71" s="167" t="str">
        <f>'Full Database (hide)'!A66</f>
        <v>Sodium Hypochlorite 12.5%</v>
      </c>
      <c r="B71" s="438" t="str">
        <f>+'Full Database (hide)'!B66</f>
        <v>•Sodium Hypochlorite 15%
•Chlorine Sanitizer FP-33
•Sani-I-King No. 451</v>
      </c>
      <c r="C71" s="418" t="str">
        <f>+'Full Database (hide)'!W66</f>
        <v>N/A</v>
      </c>
      <c r="D71" s="462"/>
      <c r="E71" s="53"/>
      <c r="F71" s="168" t="str">
        <f>'Full Database (hide)'!U66</f>
        <v>Información no disponible</v>
      </c>
      <c r="G71" s="321" t="str">
        <f>+'Full Database (hide)'!C66</f>
        <v>Hydrite Chemical Co.</v>
      </c>
    </row>
    <row r="72" spans="1:7" ht="57.6" x14ac:dyDescent="0.3">
      <c r="A72" s="167" t="str">
        <f>'Full Database (hide)'!A67</f>
        <v>Sodium Hypochlorite 12.5%</v>
      </c>
      <c r="B72" s="438" t="str">
        <f>+'Full Database (hide)'!B67</f>
        <v>•Pool Chlor
•Pro Chlor 12.5
•Chlorsan
•Chlorsan 125</v>
      </c>
      <c r="C72" s="418" t="str">
        <f>+'Full Database (hide)'!W67</f>
        <v>N/A</v>
      </c>
      <c r="D72" s="462"/>
      <c r="E72" s="53"/>
      <c r="F72" s="168" t="str">
        <f>'Full Database (hide)'!U67</f>
        <v>Información no disponible</v>
      </c>
      <c r="G72" s="321" t="str">
        <f>+'Full Database (hide)'!C67</f>
        <v>Alexander Chemical Corporation</v>
      </c>
    </row>
    <row r="73" spans="1:7" ht="28.8" x14ac:dyDescent="0.3">
      <c r="A73" s="167" t="str">
        <f>'Full Database (hide)'!A68</f>
        <v>Sodium Hypochlorite-12.5 Bacticide</v>
      </c>
      <c r="B73" s="438" t="str">
        <f>+'Full Database (hide)'!B68</f>
        <v>•Hypure Sodium Hypochlorite 12.5
•Agrichlor Plus</v>
      </c>
      <c r="C73" s="418" t="str">
        <f>+'Full Database (hide)'!W68</f>
        <v>N/A</v>
      </c>
      <c r="D73" s="462"/>
      <c r="E73" s="53"/>
      <c r="F73" s="168" t="str">
        <f>'Full Database (hide)'!U68</f>
        <v>Información no disponible</v>
      </c>
      <c r="G73" s="321" t="str">
        <f>+'Full Database (hide)'!C68</f>
        <v>Olin Chlor Alkali Products</v>
      </c>
    </row>
    <row r="74" spans="1:7" ht="100.8" x14ac:dyDescent="0.3">
      <c r="A74" s="331" t="str">
        <f>'Full Database (hide)'!A69</f>
        <v>Ster-Bac</v>
      </c>
      <c r="B74" s="438" t="str">
        <f>+'Full Database (hide)'!B69</f>
        <v>•Market Guard Quat Sanitizer
•Tex Stat
•Flex Pak Quat Sanitizer
•Oasis Compac Quat Sanitizer
•Oasis 144 Quat Sanitizer
•Keyston Food Contact Surface Sanitizer</v>
      </c>
      <c r="C74" s="418" t="str">
        <f>+'Full Database (hide)'!W69</f>
        <v>N/A</v>
      </c>
      <c r="D74" s="462"/>
      <c r="E74" s="53"/>
      <c r="F74" s="168" t="str">
        <f>'Full Database (hide)'!U69</f>
        <v>Galones: 1, 2.5, 5, 55, 350</v>
      </c>
      <c r="G74" s="321" t="str">
        <f>+'Full Database (hide)'!C69</f>
        <v>Ecolab</v>
      </c>
    </row>
    <row r="75" spans="1:7" ht="43.2" x14ac:dyDescent="0.3">
      <c r="A75" s="331" t="str">
        <f>'Full Database (hide)'!A70</f>
        <v>Surchlor</v>
      </c>
      <c r="B75" s="438" t="str">
        <f>+'Full Database (hide)'!B70</f>
        <v>•Sur-shock
•Elements Liquid Shock - 12.5% Sodium Hypochlorite</v>
      </c>
      <c r="C75" s="418" t="str">
        <f>+'Full Database (hide)'!W70</f>
        <v>N/A</v>
      </c>
      <c r="D75" s="462"/>
      <c r="E75" s="53"/>
      <c r="F75" s="168" t="str">
        <f>'Full Database (hide)'!U70</f>
        <v>Información no disponible</v>
      </c>
      <c r="G75" s="320" t="str">
        <f>+'Full Database (hide)'!C70</f>
        <v>Surpass Chemical Company, Inc.</v>
      </c>
    </row>
    <row r="76" spans="1:7" x14ac:dyDescent="0.3">
      <c r="A76" s="331" t="str">
        <f>'Full Database (hide)'!A71</f>
        <v>Synergex</v>
      </c>
      <c r="B76" s="438" t="str">
        <f>+'Full Database (hide)'!B71</f>
        <v>N/A</v>
      </c>
      <c r="C76" s="418" t="str">
        <f>+'Full Database (hide)'!W71</f>
        <v>N/A</v>
      </c>
      <c r="D76" s="431"/>
      <c r="E76" s="330"/>
      <c r="F76" s="465" t="str">
        <f>'Full Database (hide)'!U71</f>
        <v>Información no disponible</v>
      </c>
      <c r="G76" s="321" t="str">
        <f>+'Full Database (hide)'!C71</f>
        <v>Ecolab, Inc.</v>
      </c>
    </row>
    <row r="77" spans="1:7" x14ac:dyDescent="0.3">
      <c r="A77" s="331" t="str">
        <f>'Full Database (hide)'!A72</f>
        <v>Tsunami 100</v>
      </c>
      <c r="B77" s="438" t="str">
        <f>+'Full Database (hide)'!B72</f>
        <v>•3DT Tsunami 100</v>
      </c>
      <c r="C77" s="418" t="str">
        <f>+'Full Database (hide)'!W72</f>
        <v>N/A</v>
      </c>
      <c r="D77" s="463"/>
      <c r="E77" s="351"/>
      <c r="F77" s="350" t="str">
        <f>'Full Database (hide)'!U72</f>
        <v>Galones: 4, 50, 300</v>
      </c>
      <c r="G77" s="349" t="str">
        <f>+'Full Database (hide)'!C72</f>
        <v xml:space="preserve">Ecolab </v>
      </c>
    </row>
    <row r="78" spans="1:7" ht="86.4" x14ac:dyDescent="0.3">
      <c r="A78" s="331" t="str">
        <f>'Full Database (hide)'!A73</f>
        <v>Ultra Clorox Brand Regular Bleach</v>
      </c>
      <c r="B78" s="438" t="str">
        <f>+'Full Database (hide)'!B73</f>
        <v>•Clorox Regular-bleach
•Clorox Germicidal Bleach
•Clorox Ultra Germicidal Bleach
•Ultra Clorox Bleach for Institutional Use
•Ultra Clorox Institutional Bleach</v>
      </c>
      <c r="C78" s="418" t="str">
        <f>+'Full Database (hide)'!W73</f>
        <v>N/A</v>
      </c>
      <c r="D78" s="341"/>
      <c r="E78" s="351"/>
      <c r="F78" s="350" t="str">
        <f>'Full Database (hide)'!U73</f>
        <v>N/A</v>
      </c>
      <c r="G78" s="349" t="str">
        <f>+'Full Database (hide)'!C73</f>
        <v>The Clorox Co.</v>
      </c>
    </row>
    <row r="79" spans="1:7" ht="43.2" x14ac:dyDescent="0.3">
      <c r="A79" s="331" t="str">
        <f>'Full Database (hide)'!A74</f>
        <v>Vertex Concentrate</v>
      </c>
      <c r="B79" s="438" t="str">
        <f>+'Full Database (hide)'!B74</f>
        <v>N/A</v>
      </c>
      <c r="C79" s="418" t="str">
        <f>+'Full Database (hide)'!W74</f>
        <v>N/A</v>
      </c>
      <c r="D79" s="341"/>
      <c r="E79" s="351"/>
      <c r="F79" s="350" t="str">
        <f>'Full Database (hide)'!U74</f>
        <v>Galones: 3/4, 1, 2.5, 3, 4, 5, 7, 15, 30, 50, 55, 220, 250, 300, 320, 330</v>
      </c>
      <c r="G79" s="349" t="str">
        <f>+'Full Database (hide)'!C74</f>
        <v xml:space="preserve">Vertex 
Chemical 
Corporation </v>
      </c>
    </row>
    <row r="80" spans="1:7" ht="28.8" x14ac:dyDescent="0.3">
      <c r="A80" s="331" t="str">
        <f>'Full Database (hide)'!A75</f>
        <v>Vertex CSS-12</v>
      </c>
      <c r="B80" s="438" t="str">
        <f>+'Full Database (hide)'!B75</f>
        <v>N/A</v>
      </c>
      <c r="C80" s="418" t="str">
        <f>+'Full Database (hide)'!W75</f>
        <v>N/A</v>
      </c>
      <c r="D80" s="341"/>
      <c r="E80" s="351"/>
      <c r="F80" s="350" t="str">
        <f>'Full Database (hide)'!U75</f>
        <v>Galones: 3/4, 1, 2.5, 3, 4, 5, 15, 30, 50, 55, 220, 250, 275, 300, 320, 330</v>
      </c>
      <c r="G80" s="349" t="str">
        <f>+'Full Database (hide)'!C75</f>
        <v>Vertex Chemical Corporation</v>
      </c>
    </row>
    <row r="81" spans="1:8" ht="43.2" x14ac:dyDescent="0.3">
      <c r="A81" s="331" t="str">
        <f>'Full Database (hide)'!A76</f>
        <v>Vertex CSS-5 Bleach</v>
      </c>
      <c r="B81" s="438" t="str">
        <f>+'Full Database (hide)'!B76</f>
        <v>N/A</v>
      </c>
      <c r="C81" s="418" t="str">
        <f>+'Full Database (hide)'!W76</f>
        <v>N/A</v>
      </c>
      <c r="D81" s="341"/>
      <c r="E81" s="466"/>
      <c r="F81" s="350" t="str">
        <f>'Full Database (hide)'!U76</f>
        <v xml:space="preserve">Onzas: 32, 48, 64, 96
Galones: 1, 2.5, 5, 15, 30, 55, 220, 275, 330 </v>
      </c>
      <c r="G81" s="349" t="str">
        <f>+'Full Database (hide)'!C76</f>
        <v>Vertex Chemical Corporation</v>
      </c>
    </row>
    <row r="82" spans="1:8" ht="28.8" x14ac:dyDescent="0.3">
      <c r="A82" s="331" t="str">
        <f>'Full Database (hide)'!A77</f>
        <v>Victory</v>
      </c>
      <c r="B82" s="438" t="str">
        <f>+'Full Database (hide)'!B77</f>
        <v>N/A</v>
      </c>
      <c r="C82" s="418" t="str">
        <f>+'Full Database (hide)'!W77</f>
        <v>N/A</v>
      </c>
      <c r="D82" s="463"/>
      <c r="E82" s="466"/>
      <c r="F82" s="350" t="str">
        <f>'Full Database (hide)'!U77</f>
        <v>Onzas: 58, 96
Galones: 55, 300 (totalizador)</v>
      </c>
      <c r="G82" s="349" t="str">
        <f>+'Full Database (hide)'!C77</f>
        <v>Ecolab, Inc.</v>
      </c>
    </row>
    <row r="83" spans="1:8" ht="57.6" x14ac:dyDescent="0.3">
      <c r="A83" s="331" t="str">
        <f>'Full Database (hide)'!A78</f>
        <v>VigorOx SP-15</v>
      </c>
      <c r="B83" s="438" t="str">
        <f>+'Full Database (hide)'!B78</f>
        <v>•Clarity
•Vigorox 15 F&amp;V
•Vigorox LS-15
•Vigorox XA-15</v>
      </c>
      <c r="C83" s="418" t="str">
        <f>+'Full Database (hide)'!W78</f>
        <v>N/A</v>
      </c>
      <c r="D83" s="463"/>
      <c r="E83" s="466"/>
      <c r="F83" s="350" t="str">
        <f>'Full Database (hide)'!U78</f>
        <v>Galones: 55</v>
      </c>
      <c r="G83" s="349" t="str">
        <f>+'Full Database (hide)'!C78</f>
        <v>PeroxyChem, LLC</v>
      </c>
    </row>
    <row r="84" spans="1:8" ht="360" x14ac:dyDescent="0.3">
      <c r="A84" s="331" t="str">
        <f>'Full Database (hide)'!A79</f>
        <v>XY-12 Liquid Sanitizer</v>
      </c>
      <c r="B84" s="438" t="str">
        <f>+'Full Database (hide)'!B79</f>
        <v>•A&amp;L Laboratories AL-CLOR 10
•ADVACARE 120 Chlorine Bleach
•AL-CLOR 10
•Animal Medic Liquid Chlorinate Sanitizer 
•Aqua Balance Pool and Spa Disinfectant
•COSA XY-12
•Dairy Mate Liquid Sanitizer 
•Dairy-Mate Liquid Chlorinated Sanitizer
•Dishwasher Liquid Sanitizer
•ECO-CLEAN Low Temperature Machine Sanitizer
•ECO-LINE Low Temperature Sanitizer
•Eco-san Liquid Sanitizer
•ECOTEMP Phase 1 Sanitizer
•ECOTEMP Phase 2 Sanitizer
•ECOTEMP Sanitizer
•Oasis Compac Chlorine Sanitizer
•Market Guard Chlorine Sanitizer
•Pristine QP
•Pristine QF
•Pristine QB
•Ful-Bac Liquid Sanitizer</v>
      </c>
      <c r="C84" s="418" t="str">
        <f>+'Full Database (hide)'!W79</f>
        <v>N/A</v>
      </c>
      <c r="D84" s="463"/>
      <c r="E84" s="466"/>
      <c r="F84" s="350" t="str">
        <f>'Full Database (hide)'!U79</f>
        <v>Galones: 1, 5, 55, 300</v>
      </c>
      <c r="G84" s="349" t="str">
        <f>+'Full Database (hide)'!C79</f>
        <v>Ecolab, Inc.</v>
      </c>
    </row>
    <row r="85" spans="1:8" ht="28.8" x14ac:dyDescent="0.3">
      <c r="A85" s="331" t="str">
        <f>'Full Database (hide)'!A80</f>
        <v xml:space="preserve">Zep FS Formula 4665 </v>
      </c>
      <c r="B85" s="438" t="str">
        <f>+'Full Database (hide)'!B80</f>
        <v>N/A</v>
      </c>
      <c r="C85" s="464" t="str">
        <f>+'Full Database (hide)'!W80</f>
        <v>N/A</v>
      </c>
      <c r="D85" s="341"/>
      <c r="E85" s="351"/>
      <c r="F85" s="80" t="str">
        <f>'Full Database (hide)'!U80</f>
        <v>Galones: 1, 5, 20, 55</v>
      </c>
      <c r="G85" s="349" t="str">
        <f>+'Full Database (hide)'!C80</f>
        <v>Zep Commercial Sales &amp; Service</v>
      </c>
    </row>
    <row r="86" spans="1:8" ht="43.8" thickBot="1" x14ac:dyDescent="0.35">
      <c r="A86" s="340" t="str">
        <f>'Full Database (hide)'!A81</f>
        <v>Zerotol 2.0 (Sublabel B)</v>
      </c>
      <c r="B86" s="450" t="str">
        <f>+'Full Database (hide)'!B81</f>
        <v>•ZT 2.0
•Oxidate 2.0
•Greenclean Liquid 2.0</v>
      </c>
      <c r="C86" s="419" t="str">
        <f>+'Full Database (hide)'!W81</f>
        <v>Etiqueta secundaria B: Agrícola (Oxidate 2.0)</v>
      </c>
      <c r="D86" s="218"/>
      <c r="E86" s="330"/>
      <c r="F86" s="465" t="str">
        <f>'Full Database (hide)'!U81</f>
        <v>Galones: 2.5, 30, 55, 275, 330</v>
      </c>
      <c r="G86" s="352" t="str">
        <f>+'Full Database (hide)'!C81</f>
        <v>BioSafe Systems, LLC</v>
      </c>
      <c r="H86" s="467"/>
    </row>
    <row r="87" spans="1:8" x14ac:dyDescent="0.3">
      <c r="A87" s="45"/>
      <c r="B87" s="451"/>
      <c r="C87" s="45"/>
      <c r="D87" s="46"/>
      <c r="E87" s="452"/>
      <c r="F87" s="468"/>
    </row>
    <row r="88" spans="1:8" x14ac:dyDescent="0.3">
      <c r="A88" s="45"/>
      <c r="B88" s="45"/>
      <c r="C88" s="45"/>
      <c r="D88" s="46"/>
      <c r="E88" s="46"/>
      <c r="F88" s="81"/>
    </row>
    <row r="89" spans="1:8" x14ac:dyDescent="0.3">
      <c r="A89" s="45"/>
      <c r="B89" s="45"/>
      <c r="C89" s="45"/>
      <c r="D89" s="46"/>
      <c r="E89" s="46"/>
      <c r="F89" s="81"/>
    </row>
    <row r="90" spans="1:8" x14ac:dyDescent="0.3">
      <c r="A90" s="45"/>
      <c r="B90" s="45"/>
      <c r="C90" s="45"/>
      <c r="D90" s="46"/>
      <c r="E90" s="46"/>
      <c r="F90" s="81"/>
    </row>
    <row r="91" spans="1:8" x14ac:dyDescent="0.3">
      <c r="A91" s="45"/>
      <c r="B91" s="45"/>
      <c r="C91" s="45"/>
      <c r="D91" s="46"/>
      <c r="E91" s="46"/>
      <c r="F91" s="81"/>
    </row>
    <row r="92" spans="1:8" x14ac:dyDescent="0.3">
      <c r="A92" s="45"/>
      <c r="B92" s="45"/>
      <c r="C92" s="45"/>
      <c r="D92" s="46"/>
      <c r="E92" s="46"/>
      <c r="F92" s="81"/>
    </row>
    <row r="93" spans="1:8" x14ac:dyDescent="0.3">
      <c r="A93" s="45"/>
      <c r="B93" s="45"/>
      <c r="C93" s="45"/>
      <c r="D93" s="46"/>
      <c r="E93" s="46"/>
      <c r="F93" s="81"/>
    </row>
    <row r="94" spans="1:8" x14ac:dyDescent="0.3">
      <c r="A94" s="45"/>
      <c r="B94" s="45"/>
      <c r="C94" s="45"/>
      <c r="D94" s="46"/>
      <c r="E94" s="46"/>
      <c r="F94" s="81"/>
    </row>
    <row r="95" spans="1:8" x14ac:dyDescent="0.3">
      <c r="A95" s="45"/>
      <c r="B95" s="45"/>
      <c r="C95" s="45"/>
      <c r="D95" s="46"/>
      <c r="E95" s="46"/>
      <c r="F95" s="81"/>
    </row>
    <row r="96" spans="1:8" x14ac:dyDescent="0.3">
      <c r="A96" s="45"/>
      <c r="B96" s="45"/>
      <c r="C96" s="45"/>
      <c r="D96" s="46"/>
      <c r="E96" s="46"/>
      <c r="F96" s="81"/>
    </row>
    <row r="97" spans="1:6" x14ac:dyDescent="0.3">
      <c r="A97" s="45"/>
      <c r="B97" s="45"/>
      <c r="C97" s="45"/>
      <c r="D97" s="46"/>
      <c r="E97" s="46"/>
      <c r="F97" s="81"/>
    </row>
    <row r="98" spans="1:6" x14ac:dyDescent="0.3">
      <c r="A98" s="45"/>
      <c r="B98" s="45"/>
      <c r="C98" s="45"/>
      <c r="D98" s="46"/>
      <c r="E98" s="46"/>
      <c r="F98" s="81"/>
    </row>
    <row r="99" spans="1:6" x14ac:dyDescent="0.3">
      <c r="A99" s="45"/>
      <c r="B99" s="45"/>
      <c r="C99" s="45"/>
      <c r="D99" s="46"/>
      <c r="E99" s="46"/>
      <c r="F99" s="81"/>
    </row>
    <row r="100" spans="1:6" x14ac:dyDescent="0.3">
      <c r="A100" s="45"/>
      <c r="B100" s="45"/>
      <c r="C100" s="45"/>
      <c r="D100" s="46"/>
      <c r="E100" s="46"/>
      <c r="F100" s="81"/>
    </row>
    <row r="101" spans="1:6" x14ac:dyDescent="0.3">
      <c r="A101" s="45"/>
      <c r="B101" s="45"/>
      <c r="C101" s="45"/>
      <c r="D101" s="46"/>
      <c r="E101" s="46"/>
      <c r="F101" s="81"/>
    </row>
    <row r="102" spans="1:6" x14ac:dyDescent="0.3">
      <c r="A102" s="45"/>
      <c r="B102" s="45"/>
      <c r="C102" s="45"/>
      <c r="D102" s="46"/>
      <c r="E102" s="46"/>
      <c r="F102" s="81"/>
    </row>
    <row r="103" spans="1:6" x14ac:dyDescent="0.3">
      <c r="A103" s="45"/>
      <c r="B103" s="45"/>
      <c r="C103" s="45"/>
      <c r="D103" s="46"/>
      <c r="E103" s="46"/>
      <c r="F103" s="81"/>
    </row>
    <row r="104" spans="1:6" x14ac:dyDescent="0.3">
      <c r="A104" s="45"/>
      <c r="B104" s="45"/>
      <c r="C104" s="45"/>
      <c r="D104" s="46"/>
      <c r="E104" s="46"/>
      <c r="F104" s="81"/>
    </row>
    <row r="105" spans="1:6" x14ac:dyDescent="0.3">
      <c r="A105" s="45"/>
      <c r="B105" s="45"/>
      <c r="C105" s="45"/>
      <c r="D105" s="46"/>
      <c r="E105" s="46"/>
      <c r="F105" s="81"/>
    </row>
    <row r="106" spans="1:6" x14ac:dyDescent="0.3">
      <c r="A106" s="45"/>
      <c r="B106" s="45"/>
      <c r="C106" s="45"/>
      <c r="D106" s="46"/>
      <c r="E106" s="46"/>
      <c r="F106" s="81"/>
    </row>
    <row r="107" spans="1:6" x14ac:dyDescent="0.3">
      <c r="A107" s="45"/>
      <c r="B107" s="45"/>
      <c r="C107" s="45"/>
      <c r="D107" s="46"/>
      <c r="E107" s="46"/>
      <c r="F107" s="81"/>
    </row>
    <row r="108" spans="1:6" x14ac:dyDescent="0.3">
      <c r="A108" s="45"/>
      <c r="B108" s="45"/>
      <c r="C108" s="45"/>
      <c r="D108" s="46"/>
      <c r="E108" s="46"/>
      <c r="F108" s="81"/>
    </row>
    <row r="109" spans="1:6" x14ac:dyDescent="0.3">
      <c r="A109" s="45"/>
      <c r="B109" s="45"/>
      <c r="C109" s="45"/>
      <c r="D109" s="46"/>
      <c r="E109" s="46"/>
      <c r="F109" s="81"/>
    </row>
    <row r="110" spans="1:6" x14ac:dyDescent="0.3">
      <c r="A110" s="45"/>
      <c r="B110" s="45"/>
      <c r="C110" s="45"/>
      <c r="D110" s="46"/>
      <c r="E110" s="46"/>
      <c r="F110" s="81"/>
    </row>
    <row r="111" spans="1:6" x14ac:dyDescent="0.3">
      <c r="A111" s="45"/>
      <c r="B111" s="45"/>
      <c r="C111" s="45"/>
      <c r="D111" s="46"/>
      <c r="E111" s="46"/>
      <c r="F111" s="81"/>
    </row>
    <row r="112" spans="1:6" x14ac:dyDescent="0.3">
      <c r="A112" s="45"/>
      <c r="B112" s="45"/>
      <c r="C112" s="45"/>
      <c r="D112" s="46"/>
      <c r="E112" s="46"/>
      <c r="F112" s="81"/>
    </row>
    <row r="113" spans="1:6" x14ac:dyDescent="0.3">
      <c r="A113" s="45"/>
      <c r="B113" s="45"/>
      <c r="C113" s="45"/>
      <c r="D113" s="46"/>
      <c r="E113" s="46"/>
      <c r="F113" s="81"/>
    </row>
    <row r="114" spans="1:6" x14ac:dyDescent="0.3">
      <c r="A114" s="45"/>
      <c r="B114" s="45"/>
      <c r="C114" s="45"/>
      <c r="D114" s="46"/>
      <c r="E114" s="46"/>
      <c r="F114" s="81"/>
    </row>
    <row r="115" spans="1:6" x14ac:dyDescent="0.3">
      <c r="A115" s="45"/>
      <c r="B115" s="45"/>
      <c r="C115" s="45"/>
      <c r="D115" s="46"/>
      <c r="E115" s="46"/>
      <c r="F115" s="81"/>
    </row>
    <row r="116" spans="1:6" x14ac:dyDescent="0.3">
      <c r="A116" s="45"/>
      <c r="B116" s="45"/>
      <c r="C116" s="45"/>
      <c r="D116" s="46"/>
      <c r="E116" s="46"/>
      <c r="F116" s="81"/>
    </row>
    <row r="117" spans="1:6" x14ac:dyDescent="0.3">
      <c r="A117" s="45"/>
      <c r="B117" s="45"/>
      <c r="C117" s="45"/>
      <c r="D117" s="46"/>
      <c r="E117" s="46"/>
      <c r="F117" s="81"/>
    </row>
    <row r="118" spans="1:6" x14ac:dyDescent="0.3">
      <c r="A118" s="45"/>
      <c r="B118" s="45"/>
      <c r="C118" s="45"/>
      <c r="D118" s="46"/>
      <c r="E118" s="46"/>
      <c r="F118" s="81"/>
    </row>
    <row r="119" spans="1:6" x14ac:dyDescent="0.3">
      <c r="A119" s="45"/>
      <c r="B119" s="45"/>
      <c r="C119" s="45"/>
      <c r="D119" s="46"/>
      <c r="E119" s="46"/>
      <c r="F119" s="81"/>
    </row>
    <row r="120" spans="1:6" x14ac:dyDescent="0.3">
      <c r="A120" s="45"/>
      <c r="B120" s="45"/>
      <c r="C120" s="45"/>
      <c r="D120" s="46"/>
      <c r="E120" s="46"/>
      <c r="F120" s="81"/>
    </row>
    <row r="121" spans="1:6" x14ac:dyDescent="0.3">
      <c r="A121" s="45"/>
      <c r="B121" s="45"/>
      <c r="C121" s="45"/>
      <c r="D121" s="46"/>
      <c r="E121" s="46"/>
      <c r="F121" s="81"/>
    </row>
    <row r="122" spans="1:6" x14ac:dyDescent="0.3">
      <c r="A122" s="45"/>
      <c r="B122" s="45"/>
      <c r="C122" s="45"/>
      <c r="D122" s="46"/>
      <c r="E122" s="46"/>
      <c r="F122" s="81"/>
    </row>
    <row r="123" spans="1:6" x14ac:dyDescent="0.3">
      <c r="A123" s="45"/>
      <c r="B123" s="45"/>
      <c r="C123" s="45"/>
      <c r="D123" s="46"/>
      <c r="E123" s="46"/>
      <c r="F123" s="81"/>
    </row>
    <row r="124" spans="1:6" x14ac:dyDescent="0.3">
      <c r="A124" s="45"/>
      <c r="B124" s="45"/>
      <c r="C124" s="45"/>
      <c r="D124" s="46"/>
      <c r="E124" s="46"/>
      <c r="F124" s="81"/>
    </row>
    <row r="125" spans="1:6" x14ac:dyDescent="0.3">
      <c r="A125" s="45"/>
      <c r="B125" s="45"/>
      <c r="C125" s="45"/>
      <c r="D125" s="46"/>
      <c r="E125" s="46"/>
      <c r="F125" s="81"/>
    </row>
    <row r="126" spans="1:6" x14ac:dyDescent="0.3">
      <c r="A126" s="45"/>
      <c r="B126" s="45"/>
      <c r="C126" s="45"/>
      <c r="D126" s="46"/>
      <c r="E126" s="46"/>
      <c r="F126" s="81"/>
    </row>
    <row r="127" spans="1:6" x14ac:dyDescent="0.3">
      <c r="A127" s="45"/>
      <c r="B127" s="45"/>
      <c r="C127" s="45"/>
      <c r="D127" s="46"/>
      <c r="E127" s="46"/>
      <c r="F127" s="81"/>
    </row>
    <row r="128" spans="1:6" x14ac:dyDescent="0.3">
      <c r="A128" s="45"/>
      <c r="B128" s="45"/>
      <c r="C128" s="45"/>
      <c r="D128" s="46"/>
      <c r="E128" s="46"/>
      <c r="F128" s="81"/>
    </row>
    <row r="129" spans="1:6" x14ac:dyDescent="0.3">
      <c r="A129" s="45"/>
      <c r="B129" s="45"/>
      <c r="C129" s="45"/>
      <c r="D129" s="46"/>
      <c r="E129" s="46"/>
      <c r="F129" s="81"/>
    </row>
    <row r="130" spans="1:6" x14ac:dyDescent="0.3">
      <c r="A130" s="45"/>
      <c r="B130" s="45"/>
      <c r="C130" s="45"/>
      <c r="D130" s="46"/>
      <c r="E130" s="46"/>
      <c r="F130" s="81"/>
    </row>
    <row r="131" spans="1:6" x14ac:dyDescent="0.3">
      <c r="A131" s="45"/>
      <c r="B131" s="45"/>
      <c r="C131" s="45"/>
      <c r="D131" s="46"/>
      <c r="E131" s="46"/>
      <c r="F131" s="81"/>
    </row>
    <row r="132" spans="1:6" x14ac:dyDescent="0.3">
      <c r="A132" s="45"/>
      <c r="B132" s="45"/>
      <c r="C132" s="45"/>
      <c r="D132" s="46"/>
      <c r="E132" s="46"/>
      <c r="F132" s="81"/>
    </row>
    <row r="133" spans="1:6" x14ac:dyDescent="0.3">
      <c r="A133" s="45"/>
      <c r="B133" s="45"/>
      <c r="C133" s="45"/>
      <c r="D133" s="46"/>
      <c r="E133" s="46"/>
      <c r="F133" s="81"/>
    </row>
    <row r="134" spans="1:6" x14ac:dyDescent="0.3">
      <c r="A134" s="45"/>
      <c r="B134" s="45"/>
      <c r="C134" s="45"/>
      <c r="D134" s="46"/>
      <c r="E134" s="46"/>
      <c r="F134" s="81"/>
    </row>
    <row r="135" spans="1:6" x14ac:dyDescent="0.3">
      <c r="A135" s="45"/>
      <c r="B135" s="45"/>
      <c r="C135" s="45"/>
      <c r="D135" s="46"/>
      <c r="E135" s="46"/>
      <c r="F135" s="81"/>
    </row>
    <row r="136" spans="1:6" x14ac:dyDescent="0.3">
      <c r="A136" s="45"/>
      <c r="B136" s="45"/>
      <c r="C136" s="45"/>
      <c r="D136" s="46"/>
      <c r="E136" s="46"/>
      <c r="F136" s="81"/>
    </row>
    <row r="137" spans="1:6" x14ac:dyDescent="0.3">
      <c r="A137" s="45"/>
      <c r="B137" s="45"/>
      <c r="C137" s="45"/>
      <c r="D137" s="46"/>
      <c r="E137" s="46"/>
      <c r="F137" s="81"/>
    </row>
    <row r="138" spans="1:6" x14ac:dyDescent="0.3">
      <c r="A138" s="45"/>
      <c r="B138" s="45"/>
      <c r="C138" s="45"/>
      <c r="D138" s="46"/>
      <c r="E138" s="46"/>
      <c r="F138" s="81"/>
    </row>
  </sheetData>
  <sheetProtection algorithmName="SHA-512" hashValue="+IXE8NYRnmB5orpyrgByOcJ5S61XUEYvNcCNCLFTukY4RGN82MkCowJca6NYhE5iKanJqT27xG57mrnQ6AcLFw==" saltValue="y1rU1pYMLnFNPnLFojwiww==" spinCount="100000" sheet="1" insertHyperlinks="0" selectLockedCells="1" sort="0" autoFilter="0"/>
  <autoFilter ref="A8:G86"/>
  <mergeCells count="2">
    <mergeCell ref="A2:A6"/>
    <mergeCell ref="F7:G7"/>
  </mergeCells>
  <hyperlinks>
    <hyperlink ref="D8" location="'Ingredientes activos'!A1" display="Ingredientes activos"/>
    <hyperlink ref="E8" location="'Información de la etiqueta '!A1" display="Información de la etiqueta"/>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showRowColHeaders="0" zoomScale="90" zoomScaleNormal="90" workbookViewId="0">
      <selection activeCell="A9" sqref="A9"/>
    </sheetView>
  </sheetViews>
  <sheetFormatPr defaultColWidth="9.109375" defaultRowHeight="14.4" x14ac:dyDescent="0.3"/>
  <cols>
    <col min="1" max="1" width="40.6640625" style="47" customWidth="1"/>
    <col min="2" max="2" width="30.109375" style="46" customWidth="1"/>
    <col min="3" max="3" width="38.6640625" style="46" customWidth="1"/>
    <col min="4" max="16384" width="9.109375" style="46"/>
  </cols>
  <sheetData>
    <row r="1" spans="1:4" x14ac:dyDescent="0.3">
      <c r="A1" s="291" t="str">
        <f>"Última revisión: "&amp;MONTH('Full Database (hide)'!$B$1)&amp;"/"&amp;DAY('Full Database (hide)'!$B$1)&amp;"/"&amp;YEAR('Full Database (hide)'!$B$1)</f>
        <v>Última revisión: 11/9/2020</v>
      </c>
      <c r="C1" s="47"/>
    </row>
    <row r="2" spans="1:4" ht="27.75" customHeight="1" x14ac:dyDescent="0.3">
      <c r="A2" s="542" t="s">
        <v>511</v>
      </c>
      <c r="C2" s="47"/>
    </row>
    <row r="3" spans="1:4" ht="24" customHeight="1" x14ac:dyDescent="0.3">
      <c r="A3" s="542"/>
      <c r="C3" s="47"/>
    </row>
    <row r="4" spans="1:4" ht="24.75" customHeight="1" x14ac:dyDescent="0.3">
      <c r="A4" s="542"/>
      <c r="C4" s="47"/>
    </row>
    <row r="5" spans="1:4" ht="20.25" customHeight="1" x14ac:dyDescent="0.3">
      <c r="A5" s="542"/>
      <c r="C5" s="47"/>
    </row>
    <row r="6" spans="1:4" ht="27" customHeight="1" x14ac:dyDescent="0.3">
      <c r="A6" s="542"/>
      <c r="C6" s="47"/>
    </row>
    <row r="7" spans="1:4" ht="36.75" customHeight="1" thickBot="1" x14ac:dyDescent="0.35">
      <c r="A7" s="292"/>
      <c r="C7" s="47"/>
    </row>
    <row r="8" spans="1:4" x14ac:dyDescent="0.3">
      <c r="A8" s="204" t="s">
        <v>426</v>
      </c>
      <c r="B8"/>
      <c r="C8"/>
    </row>
    <row r="9" spans="1:4" ht="21.6" thickBot="1" x14ac:dyDescent="0.35">
      <c r="A9" s="181" t="s">
        <v>428</v>
      </c>
    </row>
    <row r="10" spans="1:4" ht="15" thickBot="1" x14ac:dyDescent="0.35">
      <c r="A10" s="281"/>
      <c r="B10" s="170"/>
      <c r="C10" s="170"/>
    </row>
    <row r="11" spans="1:4" ht="129.9" customHeight="1" x14ac:dyDescent="0.3">
      <c r="A11" s="471" t="str">
        <f>+'Full Database (hide)'!B3</f>
        <v>Nombres de marcas alternativas</v>
      </c>
      <c r="B11" s="565" t="str">
        <f>VLOOKUP($A$9,'Full Database (hide)'!$A$4:$AA$102,2,FALSE)</f>
        <v>Aquí aparecen otros nombres con los que el producto es comercializado; excepto cuando el fabricante lo aclare, esta es una lista de otros nombres comerciales de la etiqueta de la EPA</v>
      </c>
      <c r="C11" s="566"/>
    </row>
    <row r="12" spans="1:4" ht="129.9" customHeight="1" thickBot="1" x14ac:dyDescent="0.35">
      <c r="A12" s="472" t="s">
        <v>540</v>
      </c>
      <c r="B12" s="470">
        <f>VLOOKUP($A$9,'Full Database (hide)'!$A$4:$AA$102,23,FALSE)</f>
        <v>0</v>
      </c>
      <c r="C12" s="427"/>
      <c r="D12" s="496"/>
    </row>
    <row r="13" spans="1:4" ht="15" thickBot="1" x14ac:dyDescent="0.35">
      <c r="A13" s="281"/>
      <c r="B13" s="170"/>
      <c r="C13" s="469"/>
    </row>
    <row r="14" spans="1:4" ht="21" customHeight="1" thickBot="1" x14ac:dyDescent="0.35">
      <c r="A14" s="499" t="str">
        <f>+'Full Database (hide)'!D2</f>
        <v xml:space="preserve">
Ingredientes activos de los desinfectantes</v>
      </c>
      <c r="B14" s="498" t="str">
        <f>+'Full Database (hide)'!E3</f>
        <v xml:space="preserve">
Concentración (porcentaje)</v>
      </c>
      <c r="C14" s="497" t="s">
        <v>445</v>
      </c>
    </row>
    <row r="15" spans="1:4" ht="30" customHeight="1" x14ac:dyDescent="0.3">
      <c r="A15" s="293" t="str">
        <f>+'Full Database (hide)'!D3</f>
        <v xml:space="preserve">
Oxidantes</v>
      </c>
      <c r="B15" s="205" t="str">
        <f>VLOOKUP($A$9,'Full Database (hide)'!$A$4:$AA$102,5,FALSE)</f>
        <v>Valor en la etiqueta</v>
      </c>
      <c r="C15" s="171" t="str">
        <f>VLOOKUP($A$9,'Full Database (hide)'!$A$4:$AA$102,4,FALSE)</f>
        <v>Tipo de oxidante</v>
      </c>
    </row>
    <row r="16" spans="1:4" ht="28.8" x14ac:dyDescent="0.3">
      <c r="A16" s="294" t="str">
        <f>+'Full Database (hide)'!F3</f>
        <v xml:space="preserve">
Ácidos orgánicos</v>
      </c>
      <c r="B16" s="206" t="str">
        <f>VLOOKUP($A$9,'Full Database (hide)'!$A$4:$AA$102,7,FALSE)</f>
        <v>Valor en la etiqueta</v>
      </c>
      <c r="C16" s="172" t="str">
        <f>VLOOKUP($A$9,'Full Database (hide)'!$A$4:$AA$102,6,FALSE)</f>
        <v xml:space="preserve">
Tipo de acido</v>
      </c>
    </row>
    <row r="17" spans="1:3" ht="28.8" x14ac:dyDescent="0.3">
      <c r="A17" s="295" t="str">
        <f>+'Full Database (hide)'!H3</f>
        <v xml:space="preserve">
Amonios cuaternarios</v>
      </c>
      <c r="B17" s="206" t="str">
        <f>VLOOKUP($A$9,'Full Database (hide)'!$A$4:$AA$102,9,FALSE)</f>
        <v>Valor en la etiqueta</v>
      </c>
      <c r="C17" s="172" t="str">
        <f>VLOOKUP($A$9,'Full Database (hide)'!$A$4:$AA$102,8,FALSE)</f>
        <v>Tipo de quaternario</v>
      </c>
    </row>
    <row r="18" spans="1:3" ht="29.4" thickBot="1" x14ac:dyDescent="0.35">
      <c r="A18" s="296" t="str">
        <f>+'Full Database (hide)'!J3</f>
        <v xml:space="preserve">
Potenciadores</v>
      </c>
      <c r="B18" s="207" t="str">
        <f>VLOOKUP($A$9,'Full Database (hide)'!$A$4:$AA$102,11,FALSE)</f>
        <v>Valor en la etiqueta</v>
      </c>
      <c r="C18" s="173" t="str">
        <f>VLOOKUP($A$9,'Full Database (hide)'!$A$4:$AA$102,10,FALSE)</f>
        <v xml:space="preserve">
Descripción de potenciadores</v>
      </c>
    </row>
    <row r="19" spans="1:3" ht="15" thickBot="1" x14ac:dyDescent="0.35">
      <c r="A19" s="281"/>
      <c r="B19" s="170"/>
      <c r="C19" s="170"/>
    </row>
    <row r="20" spans="1:3" ht="16.2" thickBot="1" x14ac:dyDescent="0.35">
      <c r="A20" s="174" t="s">
        <v>440</v>
      </c>
      <c r="B20" s="307"/>
      <c r="C20" s="175"/>
    </row>
    <row r="21" spans="1:3" ht="28.8" x14ac:dyDescent="0.3">
      <c r="A21" s="176" t="str">
        <f>+'Full Database (hide)'!N3</f>
        <v xml:space="preserve">
Número de registro de la EPA</v>
      </c>
      <c r="B21" s="306" t="str">
        <f>VLOOKUP($A$9,'Full Database (hide)'!$A$4:$AA$102,14,FALSE)</f>
        <v xml:space="preserve">
Número de registro de la EPA</v>
      </c>
      <c r="C21" s="175"/>
    </row>
    <row r="22" spans="1:3" ht="43.2" x14ac:dyDescent="0.3">
      <c r="A22" s="297" t="str">
        <f>+'Full Database (hide)'!T3</f>
        <v xml:space="preserve">
Información de uso de la etiqueta según la fecha de su versión:</v>
      </c>
      <c r="B22" s="177" t="str">
        <f>VLOOKUP($A$9,'Full Database (hide)'!$A$4:$AA$102,20,FALSE)</f>
        <v xml:space="preserve">
Fecha de la versión</v>
      </c>
      <c r="C22" s="175"/>
    </row>
    <row r="23" spans="1:3" ht="43.8" thickBot="1" x14ac:dyDescent="0.35">
      <c r="A23" s="298" t="str">
        <f>+'Full Database (hide)'!O3</f>
        <v xml:space="preserve">
Enlace de acceso a la etiqueta de la EPA (en inglés)</v>
      </c>
      <c r="B23" s="184" t="str">
        <f>HYPERLINK(VLOOKUP($A$9,'Full Database (hide)'!$A$4:$AA$102,15,FALSE),"Etiqueta PDF")</f>
        <v>Etiqueta PDF</v>
      </c>
      <c r="C23" s="175"/>
    </row>
    <row r="24" spans="1:3" ht="39.75" customHeight="1" thickBot="1" x14ac:dyDescent="0.35">
      <c r="A24" s="299" t="str">
        <f>+'Full Database (hide)'!V3</f>
        <v>Notas</v>
      </c>
      <c r="B24" s="563" t="str">
        <f>VLOOKUP($A$9,'Full Database (hide)'!$A$4:$AA$102,22,FALSE)</f>
        <v>Cualquier nota aparece aquí</v>
      </c>
      <c r="C24" s="564"/>
    </row>
    <row r="25" spans="1:3" ht="5.0999999999999996" customHeight="1" thickBot="1" x14ac:dyDescent="0.35">
      <c r="A25" s="300"/>
      <c r="B25" s="178"/>
      <c r="C25" s="178"/>
    </row>
    <row r="26" spans="1:3" ht="15" thickBot="1" x14ac:dyDescent="0.35">
      <c r="A26" s="300"/>
      <c r="B26" s="179" t="s">
        <v>441</v>
      </c>
      <c r="C26" s="180" t="s">
        <v>446</v>
      </c>
    </row>
    <row r="27" spans="1:3" ht="43.2" x14ac:dyDescent="0.3">
      <c r="A27" s="176" t="str">
        <f>+'Full Database (hide)'!Q3</f>
        <v xml:space="preserve">
¿Etiquetado para el uso en agua en el lavado de frutas y verduras?</v>
      </c>
      <c r="B27" s="311" t="str">
        <f>IF($A$9="Select Me","Yes or No",
       IF(ISNUMBER(VLOOKUP($A$9,'Full Database (hide)'!$A$4:$AA$102,17,FALSE)), "Yes", "No"))</f>
        <v>No</v>
      </c>
      <c r="C27" s="202" t="str">
        <f>IF(ISNUMBER(VLOOKUP($A$9,'Full Database (hide)'!$A$4:$AA$102,17,FALSE)),"Page "&amp;VLOOKUP($A$9,'Full Database (hide)'!$A$4:$AA$102,17,FALSE),VLOOKUP($A$9,'Full Database (hide)'!$A$4:$AA$102,17,FALSE))</f>
        <v>Número de página</v>
      </c>
    </row>
    <row r="28" spans="1:3" hidden="1" x14ac:dyDescent="0.3">
      <c r="A28" s="297" t="e">
        <f>+'Full Database (hide)'!#REF!</f>
        <v>#REF!</v>
      </c>
      <c r="B28" s="310" t="str">
        <f>IF($A$9="Select Me","Yes or No",
       IF(ISNUMBER(VLOOKUP($A$9,'Full Database (hide)'!$A$4:$AA$102,17,FALSE)), "Yes", "No"))</f>
        <v>No</v>
      </c>
      <c r="C28" s="203"/>
    </row>
    <row r="29" spans="1:3" ht="28.8" x14ac:dyDescent="0.3">
      <c r="A29" s="297" t="str">
        <f>+'Full Database (hide)'!P3</f>
        <v>¿Etiquetado para el uso en superficies no porosas en contacto con alimentos?</v>
      </c>
      <c r="B29" s="310" t="str">
        <f>IF($A$9="Select Me","Yes or No",
       IF(ISNUMBER(VLOOKUP($A$9,'Full Database (hide)'!$A$4:$AA$102,16,FALSE)), "Yes", "No"))</f>
        <v>No</v>
      </c>
      <c r="C29" s="203" t="str">
        <f>IF(ISNUMBER(VLOOKUP($A$9,'Full Database (hide)'!$A$4:$AA$102,16,FALSE)),"Page "&amp;VLOOKUP($A$9,'Full Database (hide)'!$A$4:$AA$102,16,FALSE),VLOOKUP($A$9,'Full Database (hide)'!$A$4:$AA$102,16,FALSE))</f>
        <v xml:space="preserve">
Número de página</v>
      </c>
    </row>
    <row r="30" spans="1:3" ht="29.4" thickBot="1" x14ac:dyDescent="0.35">
      <c r="A30" s="297" t="str">
        <f>+'Full Database (hide)'!R3</f>
        <v xml:space="preserve">
¿Etiquetado para uso en agua de riego?</v>
      </c>
      <c r="B30" s="310" t="str">
        <f>IF($A$9="Select Me","Yes or No",
       IF(ISNUMBER(VLOOKUP($A$9,'Full Database (hide)'!$A$4:$AA$102,18,FALSE)), "Yes", "No"))</f>
        <v>No</v>
      </c>
      <c r="C30" s="324" t="str">
        <f>IF(ISNUMBER(VLOOKUP($A$9,'Full Database (hide)'!$A$4:$AA$102,18,FALSE)),"Page "&amp;VLOOKUP($A$9,'Full Database (hide)'!$A$4:$AA$102,18,FALSE),VLOOKUP($A$9,'Full Database (hide)'!$A$4:$AA$102,18,FALSE))</f>
        <v xml:space="preserve">
Número de página</v>
      </c>
    </row>
    <row r="31" spans="1:3" hidden="1" x14ac:dyDescent="0.3">
      <c r="A31" s="297" t="e">
        <f>+'Full Database (hide)'!#REF!</f>
        <v>#REF!</v>
      </c>
      <c r="B31" s="310" t="str">
        <f>VLOOKUP($A$9,'Full Database (hide)'!$A$4:$AA$102,17)</f>
        <v>N/A</v>
      </c>
      <c r="C31" s="306"/>
    </row>
    <row r="32" spans="1:3" hidden="1" x14ac:dyDescent="0.3">
      <c r="A32" s="297" t="e">
        <f>+'Full Database (hide)'!#REF!</f>
        <v>#REF!</v>
      </c>
      <c r="B32" s="310" t="str">
        <f>VLOOKUP($A$9,'Full Database (hide)'!$A$4:$AA$102,18)</f>
        <v>N/A</v>
      </c>
      <c r="C32" s="322"/>
    </row>
    <row r="33" spans="1:3" ht="43.5" customHeight="1" thickBot="1" x14ac:dyDescent="0.35">
      <c r="A33" s="312" t="str">
        <f>+'Full Database (hide)'!S3</f>
        <v>¿Contiene declaración de eficacia para controlar microorganismos de importancia para la salud pública?</v>
      </c>
      <c r="B33" s="324" t="str">
        <f>VLOOKUP($A$9,'Full Database (hide)'!$A$4:$AA$102,19,FALSE)</f>
        <v>Si, no, o condicional</v>
      </c>
      <c r="C33" s="323"/>
    </row>
    <row r="34" spans="1:3" ht="17.25" customHeight="1" thickBot="1" x14ac:dyDescent="0.35">
      <c r="A34" s="304"/>
      <c r="B34" s="303"/>
      <c r="C34" s="303"/>
    </row>
    <row r="35" spans="1:3" ht="28.5" customHeight="1" thickBot="1" x14ac:dyDescent="0.35">
      <c r="A35" s="305" t="str">
        <f>+'Full Database (hide)'!M2</f>
        <v xml:space="preserve">
Otros uso en la etiqueta</v>
      </c>
      <c r="B35" s="308"/>
      <c r="C35" s="303"/>
    </row>
    <row r="36" spans="1:3" ht="51.75" customHeight="1" x14ac:dyDescent="0.3">
      <c r="A36" s="176" t="str">
        <f>+'Full Database (hide)'!M3</f>
        <v xml:space="preserve">
Listado del instituto de revisión de materiales orgánicos (OMRI por sus siglas en inglés)</v>
      </c>
      <c r="B36" s="306" t="str">
        <f>VLOOKUP($A$9,'Full Database (hide)'!$A$4:$AA$102,13,FALSE)</f>
        <v>Si, no, o condicional</v>
      </c>
      <c r="C36" s="175"/>
    </row>
    <row r="37" spans="1:3" ht="15" thickBot="1" x14ac:dyDescent="0.35">
      <c r="A37" s="281"/>
      <c r="B37" s="170"/>
      <c r="C37" s="170"/>
    </row>
    <row r="38" spans="1:3" ht="16.2" thickBot="1" x14ac:dyDescent="0.35">
      <c r="A38" s="195" t="s">
        <v>422</v>
      </c>
      <c r="B38" s="175"/>
      <c r="C38" s="170"/>
    </row>
    <row r="39" spans="1:3" ht="45" customHeight="1" x14ac:dyDescent="0.3">
      <c r="A39" s="301" t="str">
        <f>+'Full Database (hide)'!U3</f>
        <v xml:space="preserve">
Cantidad comprable según la etiqueta de la EPA</v>
      </c>
      <c r="B39" s="196" t="str">
        <f>VLOOKUP($A$9,'Full Database (hide)'!$A$4:$AA$102,21,FALSE)</f>
        <v xml:space="preserve">
Los volúmenes o pesos de los envases aparecen aquí, como en la etiqueta de la EPA</v>
      </c>
      <c r="C39" s="170"/>
    </row>
    <row r="40" spans="1:3" ht="29.4" thickBot="1" x14ac:dyDescent="0.35">
      <c r="A40" s="302" t="str">
        <f>+'Full Database (hide)'!C3</f>
        <v xml:space="preserve">
Fabricante</v>
      </c>
      <c r="B40" s="197" t="str">
        <f>VLOOKUP($A$9,'Full Database (hide)'!$A$4:$AA$102,3,FALSE)</f>
        <v xml:space="preserve">
El fabricante principal aparece aquí</v>
      </c>
      <c r="C40" s="170"/>
    </row>
  </sheetData>
  <sheetProtection algorithmName="SHA-512" hashValue="AqlxqeKTWGlE3VX2TQ/Gb9BuGCKprZx7TsbJtm59rOBdWXMg91fR/GQkzlow3Ovrl0WUXoGhW0Y4nTFYA6ipgQ==" saltValue="f3X8fd+HxcQ2ofeCzul+Rw==" spinCount="100000" sheet="1" selectLockedCells="1" sort="0" autoFilter="0"/>
  <mergeCells count="3">
    <mergeCell ref="A2:A6"/>
    <mergeCell ref="B24:C24"/>
    <mergeCell ref="B11:C11"/>
  </mergeCells>
  <conditionalFormatting sqref="C27:C30">
    <cfRule type="cellIs" dxfId="2" priority="2" operator="equal">
      <formula>"N/A"</formula>
    </cfRule>
  </conditionalFormatting>
  <conditionalFormatting sqref="B27:B30">
    <cfRule type="cellIs" dxfId="1" priority="1" operator="equal">
      <formula>"No"</formula>
    </cfRule>
  </conditionalFormatting>
  <pageMargins left="0.7" right="0.7" top="0.75" bottom="0.75" header="0.3" footer="0.3"/>
  <pageSetup scale="88"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You must select a sanitizer from drop-down list" promptTitle="Sanitizer">
          <x14:formula1>
            <xm:f>Listas!$A$4:$A$82</xm:f>
          </x14:formula1>
          <xm:sqref>A9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59999389629810485"/>
  </sheetPr>
  <dimension ref="A1:AA88"/>
  <sheetViews>
    <sheetView zoomScale="90" zoomScaleNormal="90" workbookViewId="0">
      <pane xSplit="2" ySplit="3" topLeftCell="C44" activePane="bottomRight" state="frozen"/>
      <selection activeCell="L6" sqref="L6"/>
      <selection pane="topRight" activeCell="L6" sqref="L6"/>
      <selection pane="bottomLeft" activeCell="L6" sqref="L6"/>
      <selection pane="bottomRight" activeCell="A52" sqref="A52"/>
    </sheetView>
  </sheetViews>
  <sheetFormatPr defaultRowHeight="14.4" x14ac:dyDescent="0.3"/>
  <cols>
    <col min="1" max="1" width="16.88671875" style="486" customWidth="1"/>
    <col min="2" max="2" width="41.33203125" style="486" bestFit="1" customWidth="1"/>
    <col min="3" max="3" width="22.5546875" style="97" customWidth="1"/>
    <col min="4" max="4" width="18.33203125" style="486" customWidth="1"/>
    <col min="5" max="5" width="14.109375" style="96" customWidth="1"/>
    <col min="6" max="6" width="16.6640625" style="486" customWidth="1"/>
    <col min="7" max="7" width="15.88671875" style="96" bestFit="1" customWidth="1"/>
    <col min="8" max="8" width="16.6640625" style="486" customWidth="1"/>
    <col min="9" max="9" width="15.88671875" style="96" bestFit="1" customWidth="1"/>
    <col min="10" max="10" width="16.6640625" style="486" customWidth="1"/>
    <col min="11" max="11" width="15.88671875" style="96" bestFit="1" customWidth="1"/>
    <col min="12" max="12" width="17.88671875" style="486" bestFit="1" customWidth="1"/>
    <col min="13" max="13" width="24.33203125" style="486" customWidth="1"/>
    <col min="14" max="14" width="18.44140625" style="486" customWidth="1"/>
    <col min="15" max="15" width="41" style="97" customWidth="1"/>
    <col min="16" max="16" width="16.33203125" customWidth="1"/>
    <col min="17" max="18" width="14.6640625" customWidth="1"/>
    <col min="19" max="19" width="17.6640625" customWidth="1"/>
    <col min="20" max="20" width="20.33203125" customWidth="1"/>
    <col min="21" max="21" width="20.33203125" style="15" customWidth="1"/>
    <col min="22" max="23" width="40.6640625" style="36" customWidth="1"/>
    <col min="24" max="24" width="24.88671875" style="15" customWidth="1"/>
    <col min="25" max="26" width="24.88671875" customWidth="1"/>
    <col min="27" max="27" width="83" bestFit="1" customWidth="1"/>
    <col min="28" max="28" width="14.6640625" customWidth="1"/>
    <col min="29" max="29" width="13.44140625" bestFit="1" customWidth="1"/>
    <col min="30" max="30" width="28.88671875" bestFit="1" customWidth="1"/>
    <col min="31" max="31" width="14.88671875" customWidth="1"/>
    <col min="33" max="33" width="20.88671875" customWidth="1"/>
    <col min="34" max="34" width="13.5546875" customWidth="1"/>
    <col min="35" max="35" width="13.5546875" bestFit="1" customWidth="1"/>
    <col min="36" max="36" width="13.44140625" bestFit="1" customWidth="1"/>
    <col min="37" max="37" width="16.109375" bestFit="1" customWidth="1"/>
  </cols>
  <sheetData>
    <row r="1" spans="1:27" ht="15" thickBot="1" x14ac:dyDescent="0.35">
      <c r="A1" s="486" t="s">
        <v>442</v>
      </c>
      <c r="B1" s="500">
        <v>44144</v>
      </c>
      <c r="C1" s="486">
        <v>3</v>
      </c>
      <c r="D1" s="486">
        <v>4</v>
      </c>
      <c r="E1" s="486">
        <v>5</v>
      </c>
      <c r="F1" s="486">
        <v>6</v>
      </c>
      <c r="G1" s="486">
        <v>7</v>
      </c>
      <c r="H1" s="486">
        <v>8</v>
      </c>
      <c r="I1" s="486">
        <v>9</v>
      </c>
      <c r="J1" s="486">
        <v>10</v>
      </c>
      <c r="K1" s="486">
        <v>11</v>
      </c>
      <c r="L1" s="486">
        <v>12</v>
      </c>
      <c r="M1" s="486">
        <v>13</v>
      </c>
      <c r="N1" s="486">
        <v>14</v>
      </c>
      <c r="O1" s="97">
        <v>15</v>
      </c>
      <c r="P1" s="2">
        <v>16</v>
      </c>
      <c r="Q1">
        <v>17</v>
      </c>
      <c r="R1" s="2">
        <v>18</v>
      </c>
      <c r="S1">
        <v>19</v>
      </c>
      <c r="T1" s="2">
        <v>20</v>
      </c>
      <c r="U1">
        <v>21</v>
      </c>
      <c r="V1" s="2">
        <v>22</v>
      </c>
      <c r="W1" s="2"/>
      <c r="X1">
        <v>23</v>
      </c>
      <c r="Y1" s="2">
        <v>24</v>
      </c>
    </row>
    <row r="2" spans="1:27" ht="58.2" thickBot="1" x14ac:dyDescent="0.35">
      <c r="B2" s="501"/>
      <c r="D2" s="485" t="s">
        <v>538</v>
      </c>
      <c r="E2" s="485"/>
      <c r="F2" s="485"/>
      <c r="G2" s="485"/>
      <c r="H2" s="485"/>
      <c r="I2" s="485"/>
      <c r="J2" s="485"/>
      <c r="K2" s="485"/>
      <c r="L2" s="212"/>
      <c r="M2" s="494" t="s">
        <v>516</v>
      </c>
      <c r="N2" s="494" t="s">
        <v>421</v>
      </c>
      <c r="O2" s="549" t="s">
        <v>517</v>
      </c>
      <c r="P2" s="550"/>
      <c r="Q2" s="550"/>
      <c r="R2" s="550"/>
      <c r="S2" s="551"/>
      <c r="T2" s="479" t="s">
        <v>518</v>
      </c>
      <c r="X2" s="265"/>
    </row>
    <row r="3" spans="1:27" ht="130.5" customHeight="1" thickBot="1" x14ac:dyDescent="0.35">
      <c r="A3" s="185" t="s">
        <v>513</v>
      </c>
      <c r="B3" s="186" t="s">
        <v>514</v>
      </c>
      <c r="C3" s="187" t="s">
        <v>425</v>
      </c>
      <c r="D3" s="185" t="s">
        <v>417</v>
      </c>
      <c r="E3" s="38" t="s">
        <v>418</v>
      </c>
      <c r="F3" s="188" t="s">
        <v>532</v>
      </c>
      <c r="G3" s="38" t="s">
        <v>418</v>
      </c>
      <c r="H3" s="188" t="s">
        <v>533</v>
      </c>
      <c r="I3" s="38" t="s">
        <v>418</v>
      </c>
      <c r="J3" s="188" t="s">
        <v>419</v>
      </c>
      <c r="K3" s="149" t="s">
        <v>418</v>
      </c>
      <c r="L3" s="189" t="s">
        <v>420</v>
      </c>
      <c r="M3" s="185" t="s">
        <v>545</v>
      </c>
      <c r="N3" s="189" t="s">
        <v>515</v>
      </c>
      <c r="O3" s="494" t="s">
        <v>546</v>
      </c>
      <c r="P3" s="182" t="s">
        <v>519</v>
      </c>
      <c r="Q3" s="182" t="s">
        <v>539</v>
      </c>
      <c r="R3" s="183" t="s">
        <v>423</v>
      </c>
      <c r="S3" s="183" t="s">
        <v>520</v>
      </c>
      <c r="T3" s="354" t="s">
        <v>521</v>
      </c>
      <c r="U3" s="188" t="s">
        <v>522</v>
      </c>
      <c r="V3" s="261" t="s">
        <v>424</v>
      </c>
      <c r="W3" s="386" t="s">
        <v>523</v>
      </c>
      <c r="X3" s="266" t="s">
        <v>427</v>
      </c>
      <c r="Y3" s="266" t="s">
        <v>524</v>
      </c>
    </row>
    <row r="4" spans="1:27" ht="28.8" x14ac:dyDescent="0.3">
      <c r="A4" s="426" t="s">
        <v>3</v>
      </c>
      <c r="B4" s="502" t="s">
        <v>361</v>
      </c>
      <c r="C4" s="119" t="s">
        <v>4</v>
      </c>
      <c r="D4" s="376" t="s">
        <v>457</v>
      </c>
      <c r="E4" s="377">
        <v>0.125</v>
      </c>
      <c r="F4" s="378" t="s">
        <v>458</v>
      </c>
      <c r="G4" s="377" t="s">
        <v>42</v>
      </c>
      <c r="H4" s="376" t="s">
        <v>458</v>
      </c>
      <c r="I4" s="377" t="s">
        <v>42</v>
      </c>
      <c r="J4" s="378" t="s">
        <v>458</v>
      </c>
      <c r="K4" s="379" t="s">
        <v>42</v>
      </c>
      <c r="L4" s="25" t="s">
        <v>5</v>
      </c>
      <c r="M4" s="190" t="s">
        <v>483</v>
      </c>
      <c r="N4" s="190" t="s">
        <v>6</v>
      </c>
      <c r="O4" s="503" t="s">
        <v>263</v>
      </c>
      <c r="P4" s="190">
        <v>7</v>
      </c>
      <c r="Q4" s="382">
        <v>7</v>
      </c>
      <c r="R4" s="190" t="s">
        <v>45</v>
      </c>
      <c r="S4" s="25" t="s">
        <v>5</v>
      </c>
      <c r="T4" s="383">
        <v>41052</v>
      </c>
      <c r="U4" s="165" t="s">
        <v>487</v>
      </c>
      <c r="V4" s="258" t="s">
        <v>458</v>
      </c>
      <c r="W4" s="388" t="s">
        <v>45</v>
      </c>
      <c r="X4" s="267" t="s">
        <v>224</v>
      </c>
      <c r="Y4" s="268"/>
      <c r="AA4" s="256"/>
    </row>
    <row r="5" spans="1:27" ht="43.2" x14ac:dyDescent="0.3">
      <c r="A5" s="155" t="s">
        <v>203</v>
      </c>
      <c r="B5" s="504" t="s">
        <v>362</v>
      </c>
      <c r="C5" s="121" t="s">
        <v>204</v>
      </c>
      <c r="D5" s="242" t="s">
        <v>463</v>
      </c>
      <c r="E5" s="238">
        <v>0.58599999999999997</v>
      </c>
      <c r="F5" s="242" t="s">
        <v>458</v>
      </c>
      <c r="G5" s="239" t="s">
        <v>42</v>
      </c>
      <c r="H5" s="242" t="s">
        <v>476</v>
      </c>
      <c r="I5" s="240">
        <v>7.4999999999999993E-5</v>
      </c>
      <c r="J5" s="242" t="s">
        <v>458</v>
      </c>
      <c r="K5" s="241" t="s">
        <v>42</v>
      </c>
      <c r="L5" s="16" t="s">
        <v>479</v>
      </c>
      <c r="M5" s="16" t="s">
        <v>483</v>
      </c>
      <c r="N5" s="29" t="s">
        <v>205</v>
      </c>
      <c r="O5" s="505" t="s">
        <v>264</v>
      </c>
      <c r="P5" s="37">
        <v>6</v>
      </c>
      <c r="Q5" s="104" t="s">
        <v>45</v>
      </c>
      <c r="R5" s="29" t="s">
        <v>45</v>
      </c>
      <c r="S5" s="16" t="s">
        <v>479</v>
      </c>
      <c r="T5" s="32">
        <v>43942</v>
      </c>
      <c r="U5" s="124" t="s">
        <v>488</v>
      </c>
      <c r="V5" s="259" t="s">
        <v>459</v>
      </c>
      <c r="W5" s="388" t="s">
        <v>45</v>
      </c>
      <c r="X5" s="269"/>
      <c r="Y5" s="267" t="s">
        <v>225</v>
      </c>
      <c r="AA5" s="255"/>
    </row>
    <row r="6" spans="1:27" ht="28.8" x14ac:dyDescent="0.3">
      <c r="A6" s="155" t="s">
        <v>44</v>
      </c>
      <c r="B6" s="506" t="s">
        <v>363</v>
      </c>
      <c r="C6" s="120" t="s">
        <v>84</v>
      </c>
      <c r="D6" s="242" t="s">
        <v>464</v>
      </c>
      <c r="E6" s="238">
        <v>0.05</v>
      </c>
      <c r="F6" s="242" t="s">
        <v>458</v>
      </c>
      <c r="G6" s="239" t="s">
        <v>42</v>
      </c>
      <c r="H6" s="242" t="s">
        <v>458</v>
      </c>
      <c r="I6" s="240" t="s">
        <v>42</v>
      </c>
      <c r="J6" s="242" t="s">
        <v>458</v>
      </c>
      <c r="K6" s="241" t="s">
        <v>42</v>
      </c>
      <c r="L6" s="16" t="s">
        <v>5</v>
      </c>
      <c r="M6" s="16" t="s">
        <v>483</v>
      </c>
      <c r="N6" s="28" t="s">
        <v>120</v>
      </c>
      <c r="O6" s="507" t="s">
        <v>265</v>
      </c>
      <c r="P6" s="16">
        <v>23</v>
      </c>
      <c r="Q6" s="102">
        <v>9</v>
      </c>
      <c r="R6" s="28">
        <v>22</v>
      </c>
      <c r="S6" s="16" t="s">
        <v>5</v>
      </c>
      <c r="T6" s="32">
        <v>43927</v>
      </c>
      <c r="U6" s="124" t="s">
        <v>488</v>
      </c>
      <c r="V6" s="259" t="s">
        <v>458</v>
      </c>
      <c r="W6" s="388" t="s">
        <v>45</v>
      </c>
      <c r="X6" s="269"/>
      <c r="Y6" s="267" t="s">
        <v>225</v>
      </c>
      <c r="AA6" s="255"/>
    </row>
    <row r="7" spans="1:27" ht="43.2" x14ac:dyDescent="0.3">
      <c r="A7" s="155" t="s">
        <v>7</v>
      </c>
      <c r="B7" s="506" t="s">
        <v>364</v>
      </c>
      <c r="C7" s="120" t="s">
        <v>8</v>
      </c>
      <c r="D7" s="242" t="s">
        <v>458</v>
      </c>
      <c r="E7" s="238" t="s">
        <v>458</v>
      </c>
      <c r="F7" s="242" t="s">
        <v>469</v>
      </c>
      <c r="G7" s="239">
        <v>0.1729</v>
      </c>
      <c r="H7" s="242" t="s">
        <v>477</v>
      </c>
      <c r="I7" s="240">
        <v>1.23E-2</v>
      </c>
      <c r="J7" s="242" t="s">
        <v>458</v>
      </c>
      <c r="K7" s="241" t="s">
        <v>42</v>
      </c>
      <c r="L7" s="16" t="s">
        <v>481</v>
      </c>
      <c r="M7" s="16" t="s">
        <v>483</v>
      </c>
      <c r="N7" s="28" t="s">
        <v>9</v>
      </c>
      <c r="O7" s="355" t="s">
        <v>266</v>
      </c>
      <c r="P7" s="16" t="s">
        <v>45</v>
      </c>
      <c r="Q7" s="102">
        <v>4</v>
      </c>
      <c r="R7" s="28" t="s">
        <v>45</v>
      </c>
      <c r="S7" s="16" t="s">
        <v>481</v>
      </c>
      <c r="T7" s="32">
        <v>43039</v>
      </c>
      <c r="U7" s="124" t="s">
        <v>489</v>
      </c>
      <c r="V7" s="259" t="s">
        <v>458</v>
      </c>
      <c r="W7" s="388" t="s">
        <v>45</v>
      </c>
      <c r="X7" s="269"/>
      <c r="Y7" s="268"/>
    </row>
    <row r="8" spans="1:27" s="358" customFormat="1" ht="72" x14ac:dyDescent="0.3">
      <c r="A8" s="155" t="s">
        <v>353</v>
      </c>
      <c r="B8" s="506" t="s">
        <v>365</v>
      </c>
      <c r="C8" s="120" t="s">
        <v>10</v>
      </c>
      <c r="D8" s="242" t="s">
        <v>460</v>
      </c>
      <c r="E8" s="238" t="s">
        <v>210</v>
      </c>
      <c r="F8" s="242" t="s">
        <v>458</v>
      </c>
      <c r="G8" s="239" t="s">
        <v>42</v>
      </c>
      <c r="H8" s="242" t="s">
        <v>458</v>
      </c>
      <c r="I8" s="240" t="s">
        <v>42</v>
      </c>
      <c r="J8" s="242" t="s">
        <v>458</v>
      </c>
      <c r="K8" s="241" t="s">
        <v>42</v>
      </c>
      <c r="L8" s="16" t="s">
        <v>479</v>
      </c>
      <c r="M8" s="16" t="s">
        <v>485</v>
      </c>
      <c r="N8" s="28" t="s">
        <v>12</v>
      </c>
      <c r="O8" s="362" t="s">
        <v>268</v>
      </c>
      <c r="P8" s="16">
        <v>5</v>
      </c>
      <c r="Q8" s="102">
        <v>9</v>
      </c>
      <c r="R8" s="28" t="s">
        <v>45</v>
      </c>
      <c r="S8" s="16" t="s">
        <v>479</v>
      </c>
      <c r="T8" s="32">
        <v>43882</v>
      </c>
      <c r="U8" s="124" t="s">
        <v>488</v>
      </c>
      <c r="V8" s="259" t="s">
        <v>471</v>
      </c>
      <c r="W8" s="389" t="s">
        <v>447</v>
      </c>
      <c r="X8" s="267" t="s">
        <v>226</v>
      </c>
      <c r="Y8" s="268"/>
    </row>
    <row r="9" spans="1:27" s="358" customFormat="1" ht="72" x14ac:dyDescent="0.3">
      <c r="A9" s="155" t="s">
        <v>354</v>
      </c>
      <c r="B9" s="506" t="s">
        <v>365</v>
      </c>
      <c r="C9" s="120" t="s">
        <v>10</v>
      </c>
      <c r="D9" s="242" t="s">
        <v>460</v>
      </c>
      <c r="E9" s="238" t="s">
        <v>210</v>
      </c>
      <c r="F9" s="242" t="s">
        <v>458</v>
      </c>
      <c r="G9" s="239" t="s">
        <v>42</v>
      </c>
      <c r="H9" s="242" t="s">
        <v>458</v>
      </c>
      <c r="I9" s="240" t="s">
        <v>42</v>
      </c>
      <c r="J9" s="242" t="s">
        <v>458</v>
      </c>
      <c r="K9" s="241" t="s">
        <v>42</v>
      </c>
      <c r="L9" s="16" t="s">
        <v>479</v>
      </c>
      <c r="M9" s="16" t="s">
        <v>485</v>
      </c>
      <c r="N9" s="28" t="s">
        <v>12</v>
      </c>
      <c r="O9" s="362" t="s">
        <v>268</v>
      </c>
      <c r="P9" s="16" t="s">
        <v>45</v>
      </c>
      <c r="Q9" s="102">
        <v>14</v>
      </c>
      <c r="R9" s="28">
        <v>15</v>
      </c>
      <c r="S9" s="16" t="s">
        <v>5</v>
      </c>
      <c r="T9" s="32">
        <v>43882</v>
      </c>
      <c r="U9" s="124" t="s">
        <v>488</v>
      </c>
      <c r="V9" s="259" t="s">
        <v>471</v>
      </c>
      <c r="W9" s="389" t="s">
        <v>448</v>
      </c>
      <c r="X9" s="267" t="s">
        <v>226</v>
      </c>
      <c r="Y9" s="268"/>
    </row>
    <row r="10" spans="1:27" s="358" customFormat="1" ht="57.6" x14ac:dyDescent="0.3">
      <c r="A10" s="155" t="s">
        <v>46</v>
      </c>
      <c r="B10" s="506" t="s">
        <v>366</v>
      </c>
      <c r="C10" s="120" t="s">
        <v>194</v>
      </c>
      <c r="D10" s="242" t="s">
        <v>458</v>
      </c>
      <c r="E10" s="238" t="s">
        <v>458</v>
      </c>
      <c r="F10" s="242" t="s">
        <v>458</v>
      </c>
      <c r="G10" s="239" t="s">
        <v>42</v>
      </c>
      <c r="H10" s="242" t="s">
        <v>458</v>
      </c>
      <c r="I10" s="240" t="s">
        <v>42</v>
      </c>
      <c r="J10" s="242" t="s">
        <v>478</v>
      </c>
      <c r="K10" s="241">
        <v>0.4</v>
      </c>
      <c r="L10" s="16" t="s">
        <v>5</v>
      </c>
      <c r="M10" s="16" t="s">
        <v>483</v>
      </c>
      <c r="N10" s="28" t="s">
        <v>122</v>
      </c>
      <c r="O10" s="356" t="s">
        <v>269</v>
      </c>
      <c r="P10" s="16" t="s">
        <v>45</v>
      </c>
      <c r="Q10" s="102">
        <v>4</v>
      </c>
      <c r="R10" s="28" t="s">
        <v>45</v>
      </c>
      <c r="S10" s="16" t="s">
        <v>5</v>
      </c>
      <c r="T10" s="32">
        <v>42369</v>
      </c>
      <c r="U10" s="124" t="s">
        <v>488</v>
      </c>
      <c r="V10" s="259" t="s">
        <v>458</v>
      </c>
      <c r="W10" s="388" t="s">
        <v>45</v>
      </c>
      <c r="X10" s="269" t="s">
        <v>227</v>
      </c>
      <c r="Y10" s="267"/>
    </row>
    <row r="11" spans="1:27" s="358" customFormat="1" ht="28.8" x14ac:dyDescent="0.3">
      <c r="A11" s="155" t="s">
        <v>47</v>
      </c>
      <c r="B11" s="506" t="s">
        <v>367</v>
      </c>
      <c r="C11" s="120" t="s">
        <v>86</v>
      </c>
      <c r="D11" s="242" t="s">
        <v>458</v>
      </c>
      <c r="E11" s="238" t="s">
        <v>458</v>
      </c>
      <c r="F11" s="242" t="s">
        <v>458</v>
      </c>
      <c r="G11" s="239" t="s">
        <v>42</v>
      </c>
      <c r="H11" s="242" t="s">
        <v>458</v>
      </c>
      <c r="I11" s="240" t="s">
        <v>42</v>
      </c>
      <c r="J11" s="242" t="s">
        <v>478</v>
      </c>
      <c r="K11" s="241">
        <v>0.4</v>
      </c>
      <c r="L11" s="16" t="s">
        <v>5</v>
      </c>
      <c r="M11" s="16" t="s">
        <v>483</v>
      </c>
      <c r="N11" s="28" t="s">
        <v>123</v>
      </c>
      <c r="O11" s="356" t="s">
        <v>270</v>
      </c>
      <c r="P11" s="16" t="s">
        <v>45</v>
      </c>
      <c r="Q11" s="102">
        <v>5</v>
      </c>
      <c r="R11" s="28" t="s">
        <v>45</v>
      </c>
      <c r="S11" s="16" t="s">
        <v>5</v>
      </c>
      <c r="T11" s="32">
        <v>41493</v>
      </c>
      <c r="U11" s="124" t="s">
        <v>488</v>
      </c>
      <c r="V11" s="259" t="s">
        <v>458</v>
      </c>
      <c r="W11" s="388" t="s">
        <v>45</v>
      </c>
      <c r="X11" s="267"/>
      <c r="Y11" s="268" t="s">
        <v>225</v>
      </c>
    </row>
    <row r="12" spans="1:27" s="358" customFormat="1" ht="72" x14ac:dyDescent="0.3">
      <c r="A12" s="155" t="s">
        <v>48</v>
      </c>
      <c r="B12" s="506" t="s">
        <v>45</v>
      </c>
      <c r="C12" s="120" t="s">
        <v>87</v>
      </c>
      <c r="D12" s="242" t="s">
        <v>458</v>
      </c>
      <c r="E12" s="238" t="s">
        <v>458</v>
      </c>
      <c r="F12" s="242" t="s">
        <v>458</v>
      </c>
      <c r="G12" s="239" t="s">
        <v>42</v>
      </c>
      <c r="H12" s="242" t="s">
        <v>458</v>
      </c>
      <c r="I12" s="240" t="s">
        <v>42</v>
      </c>
      <c r="J12" s="242" t="s">
        <v>478</v>
      </c>
      <c r="K12" s="241">
        <v>0.4</v>
      </c>
      <c r="L12" s="16" t="s">
        <v>5</v>
      </c>
      <c r="M12" s="16" t="s">
        <v>483</v>
      </c>
      <c r="N12" s="28" t="s">
        <v>124</v>
      </c>
      <c r="O12" s="508" t="s">
        <v>271</v>
      </c>
      <c r="P12" s="16" t="s">
        <v>45</v>
      </c>
      <c r="Q12" s="102">
        <v>5</v>
      </c>
      <c r="R12" s="28" t="s">
        <v>45</v>
      </c>
      <c r="S12" s="16" t="s">
        <v>5</v>
      </c>
      <c r="T12" s="32">
        <v>41248</v>
      </c>
      <c r="U12" s="124" t="s">
        <v>488</v>
      </c>
      <c r="V12" s="259" t="s">
        <v>458</v>
      </c>
      <c r="W12" s="388" t="s">
        <v>45</v>
      </c>
      <c r="X12" s="267" t="s">
        <v>228</v>
      </c>
      <c r="Y12" s="268"/>
    </row>
    <row r="13" spans="1:27" s="358" customFormat="1" ht="43.2" x14ac:dyDescent="0.3">
      <c r="A13" s="155" t="s">
        <v>49</v>
      </c>
      <c r="B13" s="506" t="s">
        <v>368</v>
      </c>
      <c r="C13" s="120" t="s">
        <v>88</v>
      </c>
      <c r="D13" s="242" t="s">
        <v>464</v>
      </c>
      <c r="E13" s="243">
        <v>0.02</v>
      </c>
      <c r="F13" s="244" t="s">
        <v>458</v>
      </c>
      <c r="G13" s="243" t="s">
        <v>42</v>
      </c>
      <c r="H13" s="244" t="s">
        <v>458</v>
      </c>
      <c r="I13" s="243" t="s">
        <v>42</v>
      </c>
      <c r="J13" s="244" t="s">
        <v>458</v>
      </c>
      <c r="K13" s="245" t="s">
        <v>42</v>
      </c>
      <c r="L13" s="16" t="s">
        <v>5</v>
      </c>
      <c r="M13" s="28" t="s">
        <v>483</v>
      </c>
      <c r="N13" s="28" t="s">
        <v>125</v>
      </c>
      <c r="O13" s="355" t="s">
        <v>272</v>
      </c>
      <c r="P13" s="28">
        <v>8</v>
      </c>
      <c r="Q13" s="102">
        <v>12</v>
      </c>
      <c r="R13" s="28">
        <v>23</v>
      </c>
      <c r="S13" s="16" t="s">
        <v>5</v>
      </c>
      <c r="T13" s="158">
        <v>43963</v>
      </c>
      <c r="U13" s="124" t="s">
        <v>488</v>
      </c>
      <c r="V13" s="259" t="s">
        <v>458</v>
      </c>
      <c r="W13" s="388" t="s">
        <v>45</v>
      </c>
      <c r="X13" s="269" t="s">
        <v>229</v>
      </c>
      <c r="Y13" s="268"/>
    </row>
    <row r="14" spans="1:27" s="358" customFormat="1" ht="144" x14ac:dyDescent="0.3">
      <c r="A14" s="154" t="s">
        <v>196</v>
      </c>
      <c r="B14" s="509" t="s">
        <v>369</v>
      </c>
      <c r="C14" s="120" t="s">
        <v>198</v>
      </c>
      <c r="D14" s="242" t="s">
        <v>457</v>
      </c>
      <c r="E14" s="243">
        <v>0.06</v>
      </c>
      <c r="F14" s="244" t="s">
        <v>458</v>
      </c>
      <c r="G14" s="243" t="s">
        <v>42</v>
      </c>
      <c r="H14" s="244" t="s">
        <v>459</v>
      </c>
      <c r="I14" s="243" t="s">
        <v>42</v>
      </c>
      <c r="J14" s="244" t="s">
        <v>458</v>
      </c>
      <c r="K14" s="245" t="s">
        <v>42</v>
      </c>
      <c r="L14" s="16" t="s">
        <v>479</v>
      </c>
      <c r="M14" s="28" t="s">
        <v>483</v>
      </c>
      <c r="N14" s="28" t="s">
        <v>197</v>
      </c>
      <c r="O14" s="508" t="s">
        <v>273</v>
      </c>
      <c r="P14" s="28">
        <v>15</v>
      </c>
      <c r="Q14" s="102">
        <v>15</v>
      </c>
      <c r="R14" s="28" t="s">
        <v>45</v>
      </c>
      <c r="S14" s="16" t="s">
        <v>479</v>
      </c>
      <c r="T14" s="158">
        <v>43641</v>
      </c>
      <c r="U14" s="124" t="s">
        <v>490</v>
      </c>
      <c r="V14" s="259" t="s">
        <v>458</v>
      </c>
      <c r="W14" s="388" t="s">
        <v>45</v>
      </c>
      <c r="X14" s="269"/>
      <c r="Y14" s="268"/>
    </row>
    <row r="15" spans="1:27" s="358" customFormat="1" ht="43.2" x14ac:dyDescent="0.3">
      <c r="A15" s="154" t="s">
        <v>199</v>
      </c>
      <c r="B15" s="506" t="s">
        <v>370</v>
      </c>
      <c r="C15" s="120" t="s">
        <v>198</v>
      </c>
      <c r="D15" s="242" t="s">
        <v>457</v>
      </c>
      <c r="E15" s="238">
        <v>6.0499999999999998E-2</v>
      </c>
      <c r="F15" s="242" t="s">
        <v>458</v>
      </c>
      <c r="G15" s="239" t="s">
        <v>42</v>
      </c>
      <c r="H15" s="242" t="s">
        <v>459</v>
      </c>
      <c r="I15" s="240" t="s">
        <v>42</v>
      </c>
      <c r="J15" s="242" t="s">
        <v>458</v>
      </c>
      <c r="K15" s="241" t="s">
        <v>42</v>
      </c>
      <c r="L15" s="16" t="s">
        <v>479</v>
      </c>
      <c r="M15" s="16" t="s">
        <v>483</v>
      </c>
      <c r="N15" s="28" t="s">
        <v>200</v>
      </c>
      <c r="O15" s="356" t="s">
        <v>274</v>
      </c>
      <c r="P15" s="16">
        <v>14</v>
      </c>
      <c r="Q15" s="102">
        <v>14</v>
      </c>
      <c r="R15" s="28" t="s">
        <v>45</v>
      </c>
      <c r="S15" s="16" t="s">
        <v>479</v>
      </c>
      <c r="T15" s="32">
        <v>43403</v>
      </c>
      <c r="U15" s="124" t="s">
        <v>490</v>
      </c>
      <c r="V15" s="259" t="s">
        <v>458</v>
      </c>
      <c r="W15" s="388" t="s">
        <v>45</v>
      </c>
      <c r="X15" s="269"/>
      <c r="Y15" s="268"/>
    </row>
    <row r="16" spans="1:27" s="358" customFormat="1" ht="28.8" x14ac:dyDescent="0.3">
      <c r="A16" s="155" t="s">
        <v>50</v>
      </c>
      <c r="B16" s="504" t="s">
        <v>45</v>
      </c>
      <c r="C16" s="121" t="s">
        <v>89</v>
      </c>
      <c r="D16" s="242" t="s">
        <v>461</v>
      </c>
      <c r="E16" s="238">
        <v>0.27</v>
      </c>
      <c r="F16" s="242" t="s">
        <v>458</v>
      </c>
      <c r="G16" s="239" t="s">
        <v>42</v>
      </c>
      <c r="H16" s="242" t="s">
        <v>458</v>
      </c>
      <c r="I16" s="240" t="s">
        <v>42</v>
      </c>
      <c r="J16" s="242" t="s">
        <v>458</v>
      </c>
      <c r="K16" s="241" t="s">
        <v>42</v>
      </c>
      <c r="L16" s="16" t="s">
        <v>5</v>
      </c>
      <c r="M16" s="16" t="s">
        <v>486</v>
      </c>
      <c r="N16" s="29" t="s">
        <v>126</v>
      </c>
      <c r="O16" s="362" t="s">
        <v>275</v>
      </c>
      <c r="P16" s="37" t="s">
        <v>45</v>
      </c>
      <c r="Q16" s="104">
        <v>7</v>
      </c>
      <c r="R16" s="29">
        <v>5</v>
      </c>
      <c r="S16" s="16" t="s">
        <v>5</v>
      </c>
      <c r="T16" s="32">
        <v>39406</v>
      </c>
      <c r="U16" s="124" t="s">
        <v>491</v>
      </c>
      <c r="V16" s="259" t="s">
        <v>458</v>
      </c>
      <c r="W16" s="388" t="s">
        <v>45</v>
      </c>
      <c r="X16" s="269"/>
      <c r="Y16" s="268"/>
    </row>
    <row r="17" spans="1:25" s="358" customFormat="1" ht="28.8" x14ac:dyDescent="0.3">
      <c r="A17" s="154" t="s">
        <v>51</v>
      </c>
      <c r="B17" s="506" t="s">
        <v>45</v>
      </c>
      <c r="C17" s="120" t="s">
        <v>90</v>
      </c>
      <c r="D17" s="242" t="s">
        <v>457</v>
      </c>
      <c r="E17" s="238">
        <v>5.2499999999999998E-2</v>
      </c>
      <c r="F17" s="242" t="s">
        <v>458</v>
      </c>
      <c r="G17" s="239" t="s">
        <v>42</v>
      </c>
      <c r="H17" s="242" t="s">
        <v>458</v>
      </c>
      <c r="I17" s="240" t="s">
        <v>42</v>
      </c>
      <c r="J17" s="242" t="s">
        <v>458</v>
      </c>
      <c r="K17" s="241" t="s">
        <v>42</v>
      </c>
      <c r="L17" s="16" t="s">
        <v>5</v>
      </c>
      <c r="M17" s="16" t="s">
        <v>483</v>
      </c>
      <c r="N17" s="28" t="s">
        <v>127</v>
      </c>
      <c r="O17" s="362" t="s">
        <v>276</v>
      </c>
      <c r="P17" s="101">
        <v>12</v>
      </c>
      <c r="Q17" s="102">
        <v>6</v>
      </c>
      <c r="R17" s="16" t="s">
        <v>45</v>
      </c>
      <c r="S17" s="16" t="s">
        <v>5</v>
      </c>
      <c r="T17" s="34">
        <v>41331</v>
      </c>
      <c r="U17" s="124" t="s">
        <v>488</v>
      </c>
      <c r="V17" s="259" t="s">
        <v>458</v>
      </c>
      <c r="W17" s="388" t="s">
        <v>45</v>
      </c>
      <c r="X17" s="269"/>
      <c r="Y17" s="267"/>
    </row>
    <row r="18" spans="1:25" s="358" customFormat="1" ht="144" x14ac:dyDescent="0.3">
      <c r="A18" s="155" t="s">
        <v>278</v>
      </c>
      <c r="B18" s="506" t="s">
        <v>371</v>
      </c>
      <c r="C18" s="120" t="s">
        <v>91</v>
      </c>
      <c r="D18" s="242" t="s">
        <v>462</v>
      </c>
      <c r="E18" s="238">
        <v>0.68</v>
      </c>
      <c r="F18" s="242" t="s">
        <v>458</v>
      </c>
      <c r="G18" s="239" t="s">
        <v>42</v>
      </c>
      <c r="H18" s="242" t="s">
        <v>458</v>
      </c>
      <c r="I18" s="240" t="s">
        <v>42</v>
      </c>
      <c r="J18" s="242" t="s">
        <v>458</v>
      </c>
      <c r="K18" s="241" t="s">
        <v>42</v>
      </c>
      <c r="L18" s="16" t="s">
        <v>5</v>
      </c>
      <c r="M18" s="16" t="s">
        <v>483</v>
      </c>
      <c r="N18" s="28" t="s">
        <v>128</v>
      </c>
      <c r="O18" s="355" t="s">
        <v>277</v>
      </c>
      <c r="P18" s="16">
        <v>7</v>
      </c>
      <c r="Q18" s="102">
        <v>12</v>
      </c>
      <c r="R18" s="28">
        <v>14</v>
      </c>
      <c r="S18" s="16" t="s">
        <v>5</v>
      </c>
      <c r="T18" s="32">
        <v>40619</v>
      </c>
      <c r="U18" s="124" t="s">
        <v>492</v>
      </c>
      <c r="V18" s="259" t="s">
        <v>458</v>
      </c>
      <c r="W18" s="388" t="s">
        <v>45</v>
      </c>
      <c r="X18" s="269"/>
      <c r="Y18" s="268" t="s">
        <v>225</v>
      </c>
    </row>
    <row r="19" spans="1:25" s="358" customFormat="1" ht="43.2" x14ac:dyDescent="0.3">
      <c r="A19" s="154" t="s">
        <v>52</v>
      </c>
      <c r="B19" s="506" t="s">
        <v>372</v>
      </c>
      <c r="C19" s="120" t="s">
        <v>91</v>
      </c>
      <c r="D19" s="242" t="s">
        <v>462</v>
      </c>
      <c r="E19" s="238">
        <v>0.68</v>
      </c>
      <c r="F19" s="242" t="s">
        <v>458</v>
      </c>
      <c r="G19" s="239" t="s">
        <v>42</v>
      </c>
      <c r="H19" s="242" t="s">
        <v>458</v>
      </c>
      <c r="I19" s="240" t="s">
        <v>42</v>
      </c>
      <c r="J19" s="242" t="s">
        <v>458</v>
      </c>
      <c r="K19" s="241" t="s">
        <v>42</v>
      </c>
      <c r="L19" s="16" t="s">
        <v>5</v>
      </c>
      <c r="M19" s="16" t="s">
        <v>483</v>
      </c>
      <c r="N19" s="28" t="s">
        <v>129</v>
      </c>
      <c r="O19" s="153" t="s">
        <v>279</v>
      </c>
      <c r="P19" s="16">
        <v>7</v>
      </c>
      <c r="Q19" s="102">
        <v>13</v>
      </c>
      <c r="R19" s="28">
        <v>14</v>
      </c>
      <c r="S19" s="16" t="s">
        <v>5</v>
      </c>
      <c r="T19" s="32">
        <v>40619</v>
      </c>
      <c r="U19" s="124" t="s">
        <v>493</v>
      </c>
      <c r="V19" s="259" t="s">
        <v>458</v>
      </c>
      <c r="W19" s="388" t="s">
        <v>45</v>
      </c>
      <c r="X19" s="269"/>
      <c r="Y19" s="268"/>
    </row>
    <row r="20" spans="1:25" s="358" customFormat="1" ht="57.6" x14ac:dyDescent="0.3">
      <c r="A20" s="154" t="s">
        <v>53</v>
      </c>
      <c r="B20" s="506" t="s">
        <v>373</v>
      </c>
      <c r="C20" s="120" t="s">
        <v>91</v>
      </c>
      <c r="D20" s="242" t="s">
        <v>462</v>
      </c>
      <c r="E20" s="238">
        <v>0.68</v>
      </c>
      <c r="F20" s="242" t="s">
        <v>458</v>
      </c>
      <c r="G20" s="239" t="s">
        <v>42</v>
      </c>
      <c r="H20" s="242" t="s">
        <v>458</v>
      </c>
      <c r="I20" s="240" t="s">
        <v>42</v>
      </c>
      <c r="J20" s="242" t="s">
        <v>458</v>
      </c>
      <c r="K20" s="241" t="s">
        <v>42</v>
      </c>
      <c r="L20" s="16" t="s">
        <v>5</v>
      </c>
      <c r="M20" s="16" t="s">
        <v>483</v>
      </c>
      <c r="N20" s="28" t="s">
        <v>130</v>
      </c>
      <c r="O20" s="356" t="s">
        <v>280</v>
      </c>
      <c r="P20" s="16">
        <v>7</v>
      </c>
      <c r="Q20" s="102">
        <v>12</v>
      </c>
      <c r="R20" s="28">
        <v>14</v>
      </c>
      <c r="S20" s="16" t="s">
        <v>5</v>
      </c>
      <c r="T20" s="33">
        <v>40619</v>
      </c>
      <c r="U20" s="124" t="s">
        <v>492</v>
      </c>
      <c r="V20" s="259" t="s">
        <v>458</v>
      </c>
      <c r="W20" s="388" t="s">
        <v>45</v>
      </c>
      <c r="X20" s="269"/>
      <c r="Y20" s="268"/>
    </row>
    <row r="21" spans="1:25" s="358" customFormat="1" ht="40.5" customHeight="1" x14ac:dyDescent="0.3">
      <c r="A21" s="154" t="s">
        <v>340</v>
      </c>
      <c r="B21" s="506" t="s">
        <v>45</v>
      </c>
      <c r="C21" s="120" t="s">
        <v>10</v>
      </c>
      <c r="D21" s="242" t="s">
        <v>465</v>
      </c>
      <c r="E21" s="238">
        <v>0.15</v>
      </c>
      <c r="F21" s="242" t="s">
        <v>458</v>
      </c>
      <c r="G21" s="239" t="s">
        <v>42</v>
      </c>
      <c r="H21" s="242" t="s">
        <v>458</v>
      </c>
      <c r="I21" s="240" t="s">
        <v>42</v>
      </c>
      <c r="J21" s="242" t="s">
        <v>458</v>
      </c>
      <c r="K21" s="241" t="s">
        <v>42</v>
      </c>
      <c r="L21" s="16" t="s">
        <v>5</v>
      </c>
      <c r="M21" s="16" t="s">
        <v>486</v>
      </c>
      <c r="N21" s="28" t="s">
        <v>339</v>
      </c>
      <c r="O21" s="153" t="s">
        <v>338</v>
      </c>
      <c r="P21" s="16" t="s">
        <v>45</v>
      </c>
      <c r="Q21" s="102" t="s">
        <v>45</v>
      </c>
      <c r="R21" s="28">
        <v>3</v>
      </c>
      <c r="S21" s="16" t="s">
        <v>5</v>
      </c>
      <c r="T21" s="32">
        <v>42537</v>
      </c>
      <c r="U21" s="124" t="s">
        <v>45</v>
      </c>
      <c r="V21" s="259" t="s">
        <v>458</v>
      </c>
      <c r="W21" s="388" t="s">
        <v>45</v>
      </c>
      <c r="X21" s="269"/>
      <c r="Y21" s="268"/>
    </row>
    <row r="22" spans="1:25" s="358" customFormat="1" ht="43.2" x14ac:dyDescent="0.3">
      <c r="A22" s="154" t="s">
        <v>341</v>
      </c>
      <c r="B22" s="504" t="s">
        <v>374</v>
      </c>
      <c r="C22" s="120" t="s">
        <v>10</v>
      </c>
      <c r="D22" s="242" t="s">
        <v>465</v>
      </c>
      <c r="E22" s="238">
        <v>7.4999999999999997E-2</v>
      </c>
      <c r="F22" s="242" t="s">
        <v>458</v>
      </c>
      <c r="G22" s="239" t="s">
        <v>42</v>
      </c>
      <c r="H22" s="242" t="s">
        <v>458</v>
      </c>
      <c r="I22" s="240" t="s">
        <v>42</v>
      </c>
      <c r="J22" s="242" t="s">
        <v>458</v>
      </c>
      <c r="K22" s="241" t="s">
        <v>42</v>
      </c>
      <c r="L22" s="16" t="s">
        <v>5</v>
      </c>
      <c r="M22" s="16" t="s">
        <v>486</v>
      </c>
      <c r="N22" s="28" t="s">
        <v>342</v>
      </c>
      <c r="O22" s="153" t="s">
        <v>343</v>
      </c>
      <c r="P22" s="16" t="s">
        <v>45</v>
      </c>
      <c r="Q22" s="102" t="s">
        <v>45</v>
      </c>
      <c r="R22" s="28">
        <v>5</v>
      </c>
      <c r="S22" s="16" t="s">
        <v>5</v>
      </c>
      <c r="T22" s="32">
        <v>43802</v>
      </c>
      <c r="U22" s="124" t="s">
        <v>45</v>
      </c>
      <c r="V22" s="259" t="s">
        <v>458</v>
      </c>
      <c r="W22" s="388" t="s">
        <v>45</v>
      </c>
      <c r="X22" s="269"/>
      <c r="Y22" s="268"/>
    </row>
    <row r="23" spans="1:25" s="358" customFormat="1" ht="43.2" x14ac:dyDescent="0.3">
      <c r="A23" s="154" t="s">
        <v>258</v>
      </c>
      <c r="B23" s="506" t="s">
        <v>375</v>
      </c>
      <c r="C23" s="120" t="s">
        <v>84</v>
      </c>
      <c r="D23" s="242" t="s">
        <v>465</v>
      </c>
      <c r="E23" s="238">
        <v>0.15</v>
      </c>
      <c r="F23" s="242" t="s">
        <v>458</v>
      </c>
      <c r="G23" s="239" t="s">
        <v>42</v>
      </c>
      <c r="H23" s="242" t="s">
        <v>458</v>
      </c>
      <c r="I23" s="240" t="s">
        <v>42</v>
      </c>
      <c r="J23" s="242" t="s">
        <v>458</v>
      </c>
      <c r="K23" s="241" t="s">
        <v>42</v>
      </c>
      <c r="L23" s="16" t="s">
        <v>5</v>
      </c>
      <c r="M23" s="16" t="s">
        <v>483</v>
      </c>
      <c r="N23" s="28" t="s">
        <v>245</v>
      </c>
      <c r="O23" s="153" t="s">
        <v>262</v>
      </c>
      <c r="P23" s="16">
        <v>7</v>
      </c>
      <c r="Q23" s="103">
        <v>7</v>
      </c>
      <c r="R23" s="28">
        <v>8</v>
      </c>
      <c r="S23" s="16" t="s">
        <v>5</v>
      </c>
      <c r="T23" s="33">
        <v>43866</v>
      </c>
      <c r="U23" s="124" t="s">
        <v>488</v>
      </c>
      <c r="V23" s="259" t="s">
        <v>472</v>
      </c>
      <c r="W23" s="388" t="s">
        <v>45</v>
      </c>
      <c r="X23" s="269"/>
      <c r="Y23" s="268"/>
    </row>
    <row r="24" spans="1:25" s="358" customFormat="1" ht="43.2" x14ac:dyDescent="0.3">
      <c r="A24" s="154" t="s">
        <v>256</v>
      </c>
      <c r="B24" s="506" t="s">
        <v>376</v>
      </c>
      <c r="C24" s="120" t="s">
        <v>83</v>
      </c>
      <c r="D24" s="242" t="s">
        <v>465</v>
      </c>
      <c r="E24" s="238">
        <v>0.25</v>
      </c>
      <c r="F24" s="242" t="s">
        <v>458</v>
      </c>
      <c r="G24" s="239" t="s">
        <v>42</v>
      </c>
      <c r="H24" s="242" t="s">
        <v>458</v>
      </c>
      <c r="I24" s="240" t="s">
        <v>42</v>
      </c>
      <c r="J24" s="242" t="s">
        <v>458</v>
      </c>
      <c r="K24" s="241" t="s">
        <v>42</v>
      </c>
      <c r="L24" s="16" t="s">
        <v>5</v>
      </c>
      <c r="M24" s="16" t="s">
        <v>483</v>
      </c>
      <c r="N24" s="28" t="s">
        <v>119</v>
      </c>
      <c r="O24" s="153" t="s">
        <v>260</v>
      </c>
      <c r="P24" s="16">
        <v>6</v>
      </c>
      <c r="Q24" s="102">
        <v>7</v>
      </c>
      <c r="R24" s="28">
        <v>7</v>
      </c>
      <c r="S24" s="16" t="s">
        <v>5</v>
      </c>
      <c r="T24" s="32">
        <v>43921</v>
      </c>
      <c r="U24" s="124" t="s">
        <v>488</v>
      </c>
      <c r="V24" s="259" t="s">
        <v>473</v>
      </c>
      <c r="W24" s="388" t="s">
        <v>45</v>
      </c>
      <c r="X24" s="269"/>
      <c r="Y24" s="268"/>
    </row>
    <row r="25" spans="1:25" s="358" customFormat="1" ht="43.2" x14ac:dyDescent="0.3">
      <c r="A25" s="154" t="s">
        <v>257</v>
      </c>
      <c r="B25" s="510" t="s">
        <v>377</v>
      </c>
      <c r="C25" s="120" t="s">
        <v>83</v>
      </c>
      <c r="D25" s="242" t="s">
        <v>465</v>
      </c>
      <c r="E25" s="238">
        <v>7.4999999999999997E-2</v>
      </c>
      <c r="F25" s="242" t="s">
        <v>458</v>
      </c>
      <c r="G25" s="239" t="s">
        <v>42</v>
      </c>
      <c r="H25" s="242" t="s">
        <v>458</v>
      </c>
      <c r="I25" s="240" t="s">
        <v>42</v>
      </c>
      <c r="J25" s="242" t="s">
        <v>458</v>
      </c>
      <c r="K25" s="241" t="s">
        <v>42</v>
      </c>
      <c r="L25" s="16" t="s">
        <v>5</v>
      </c>
      <c r="M25" s="16" t="s">
        <v>483</v>
      </c>
      <c r="N25" s="28" t="s">
        <v>118</v>
      </c>
      <c r="O25" s="511" t="s">
        <v>261</v>
      </c>
      <c r="P25" s="16">
        <v>7</v>
      </c>
      <c r="Q25" s="102">
        <v>7</v>
      </c>
      <c r="R25" s="28">
        <v>8</v>
      </c>
      <c r="S25" s="16" t="s">
        <v>5</v>
      </c>
      <c r="T25" s="32">
        <v>43921</v>
      </c>
      <c r="U25" s="124" t="s">
        <v>488</v>
      </c>
      <c r="V25" s="259" t="s">
        <v>474</v>
      </c>
      <c r="W25" s="388" t="s">
        <v>45</v>
      </c>
      <c r="X25" s="269"/>
      <c r="Y25" s="268"/>
    </row>
    <row r="26" spans="1:25" s="358" customFormat="1" ht="28.8" x14ac:dyDescent="0.3">
      <c r="A26" s="154" t="s">
        <v>54</v>
      </c>
      <c r="B26" s="506" t="s">
        <v>45</v>
      </c>
      <c r="C26" s="120" t="s">
        <v>92</v>
      </c>
      <c r="D26" s="242" t="s">
        <v>457</v>
      </c>
      <c r="E26" s="238">
        <v>0.125</v>
      </c>
      <c r="F26" s="242" t="s">
        <v>458</v>
      </c>
      <c r="G26" s="239" t="s">
        <v>42</v>
      </c>
      <c r="H26" s="242" t="s">
        <v>458</v>
      </c>
      <c r="I26" s="240" t="s">
        <v>42</v>
      </c>
      <c r="J26" s="242" t="s">
        <v>458</v>
      </c>
      <c r="K26" s="241" t="s">
        <v>42</v>
      </c>
      <c r="L26" s="16" t="s">
        <v>5</v>
      </c>
      <c r="M26" s="16" t="s">
        <v>483</v>
      </c>
      <c r="N26" s="28" t="s">
        <v>131</v>
      </c>
      <c r="O26" s="153" t="s">
        <v>281</v>
      </c>
      <c r="P26" s="16">
        <v>6</v>
      </c>
      <c r="Q26" s="102">
        <v>5</v>
      </c>
      <c r="R26" s="28" t="s">
        <v>45</v>
      </c>
      <c r="S26" s="16" t="s">
        <v>5</v>
      </c>
      <c r="T26" s="32">
        <v>41344</v>
      </c>
      <c r="U26" s="124" t="s">
        <v>494</v>
      </c>
      <c r="V26" s="259" t="s">
        <v>458</v>
      </c>
      <c r="W26" s="388" t="s">
        <v>45</v>
      </c>
      <c r="X26" s="269"/>
      <c r="Y26" s="268"/>
    </row>
    <row r="27" spans="1:25" s="358" customFormat="1" ht="288" x14ac:dyDescent="0.3">
      <c r="A27" s="154" t="s">
        <v>55</v>
      </c>
      <c r="B27" s="504" t="s">
        <v>378</v>
      </c>
      <c r="C27" s="120" t="s">
        <v>193</v>
      </c>
      <c r="D27" s="242" t="s">
        <v>462</v>
      </c>
      <c r="E27" s="238">
        <v>0.68</v>
      </c>
      <c r="F27" s="242" t="s">
        <v>458</v>
      </c>
      <c r="G27" s="239" t="s">
        <v>42</v>
      </c>
      <c r="H27" s="242" t="s">
        <v>458</v>
      </c>
      <c r="I27" s="240" t="s">
        <v>42</v>
      </c>
      <c r="J27" s="242" t="s">
        <v>458</v>
      </c>
      <c r="K27" s="241" t="s">
        <v>42</v>
      </c>
      <c r="L27" s="16" t="s">
        <v>5</v>
      </c>
      <c r="M27" s="16" t="s">
        <v>483</v>
      </c>
      <c r="N27" s="28" t="s">
        <v>132</v>
      </c>
      <c r="O27" s="153" t="s">
        <v>282</v>
      </c>
      <c r="P27" s="16">
        <v>12</v>
      </c>
      <c r="Q27" s="102">
        <v>20</v>
      </c>
      <c r="R27" s="28">
        <v>24</v>
      </c>
      <c r="S27" s="16" t="s">
        <v>5</v>
      </c>
      <c r="T27" s="32">
        <v>41340</v>
      </c>
      <c r="U27" s="124" t="s">
        <v>488</v>
      </c>
      <c r="V27" s="259" t="s">
        <v>458</v>
      </c>
      <c r="W27" s="388" t="s">
        <v>45</v>
      </c>
      <c r="X27" s="269"/>
      <c r="Y27" s="268"/>
    </row>
    <row r="28" spans="1:25" s="358" customFormat="1" ht="28.8" x14ac:dyDescent="0.3">
      <c r="A28" s="154" t="s">
        <v>56</v>
      </c>
      <c r="B28" s="506" t="s">
        <v>45</v>
      </c>
      <c r="C28" s="120" t="s">
        <v>93</v>
      </c>
      <c r="D28" s="242" t="s">
        <v>457</v>
      </c>
      <c r="E28" s="238">
        <v>0.125</v>
      </c>
      <c r="F28" s="242" t="s">
        <v>458</v>
      </c>
      <c r="G28" s="239" t="s">
        <v>42</v>
      </c>
      <c r="H28" s="242" t="s">
        <v>458</v>
      </c>
      <c r="I28" s="240" t="s">
        <v>42</v>
      </c>
      <c r="J28" s="242" t="s">
        <v>458</v>
      </c>
      <c r="K28" s="241" t="s">
        <v>42</v>
      </c>
      <c r="L28" s="16" t="s">
        <v>5</v>
      </c>
      <c r="M28" s="16" t="s">
        <v>483</v>
      </c>
      <c r="N28" s="28" t="s">
        <v>133</v>
      </c>
      <c r="O28" s="153" t="s">
        <v>283</v>
      </c>
      <c r="P28" s="16">
        <v>8</v>
      </c>
      <c r="Q28" s="102">
        <v>18</v>
      </c>
      <c r="R28" s="28" t="s">
        <v>45</v>
      </c>
      <c r="S28" s="16" t="s">
        <v>5</v>
      </c>
      <c r="T28" s="32">
        <v>42566</v>
      </c>
      <c r="U28" s="124" t="s">
        <v>488</v>
      </c>
      <c r="V28" s="259" t="s">
        <v>458</v>
      </c>
      <c r="W28" s="388" t="s">
        <v>45</v>
      </c>
      <c r="X28" s="269"/>
      <c r="Y28" s="268"/>
    </row>
    <row r="29" spans="1:25" s="358" customFormat="1" ht="28.8" x14ac:dyDescent="0.3">
      <c r="A29" s="154" t="s">
        <v>289</v>
      </c>
      <c r="B29" s="506" t="s">
        <v>379</v>
      </c>
      <c r="C29" s="120" t="s">
        <v>1</v>
      </c>
      <c r="D29" s="242" t="s">
        <v>462</v>
      </c>
      <c r="E29" s="238">
        <v>0.68</v>
      </c>
      <c r="F29" s="242" t="s">
        <v>458</v>
      </c>
      <c r="G29" s="239" t="s">
        <v>42</v>
      </c>
      <c r="H29" s="242" t="s">
        <v>458</v>
      </c>
      <c r="I29" s="240" t="s">
        <v>42</v>
      </c>
      <c r="J29" s="242" t="s">
        <v>458</v>
      </c>
      <c r="K29" s="241" t="s">
        <v>42</v>
      </c>
      <c r="L29" s="16" t="s">
        <v>5</v>
      </c>
      <c r="M29" s="16" t="s">
        <v>486</v>
      </c>
      <c r="N29" s="28" t="s">
        <v>134</v>
      </c>
      <c r="O29" s="153" t="s">
        <v>284</v>
      </c>
      <c r="P29" s="16">
        <v>16</v>
      </c>
      <c r="Q29" s="102">
        <v>23</v>
      </c>
      <c r="R29" s="28">
        <v>28</v>
      </c>
      <c r="S29" s="16" t="s">
        <v>5</v>
      </c>
      <c r="T29" s="32">
        <v>43923</v>
      </c>
      <c r="U29" s="124" t="s">
        <v>488</v>
      </c>
      <c r="V29" s="259" t="s">
        <v>458</v>
      </c>
      <c r="W29" s="388" t="s">
        <v>45</v>
      </c>
      <c r="X29" s="269"/>
      <c r="Y29" s="268"/>
    </row>
    <row r="30" spans="1:25" s="358" customFormat="1" ht="129.6" x14ac:dyDescent="0.3">
      <c r="A30" s="154" t="s">
        <v>251</v>
      </c>
      <c r="B30" s="512" t="s">
        <v>380</v>
      </c>
      <c r="C30" s="120" t="s">
        <v>253</v>
      </c>
      <c r="D30" s="242" t="s">
        <v>460</v>
      </c>
      <c r="E30" s="238" t="s">
        <v>254</v>
      </c>
      <c r="F30" s="244" t="s">
        <v>458</v>
      </c>
      <c r="G30" s="243" t="s">
        <v>42</v>
      </c>
      <c r="H30" s="242" t="s">
        <v>458</v>
      </c>
      <c r="I30" s="243" t="s">
        <v>42</v>
      </c>
      <c r="J30" s="244" t="s">
        <v>458</v>
      </c>
      <c r="K30" s="245" t="s">
        <v>42</v>
      </c>
      <c r="L30" s="16" t="s">
        <v>5</v>
      </c>
      <c r="M30" s="16" t="s">
        <v>486</v>
      </c>
      <c r="N30" s="28" t="s">
        <v>344</v>
      </c>
      <c r="O30" s="511" t="s">
        <v>345</v>
      </c>
      <c r="P30" s="28" t="s">
        <v>45</v>
      </c>
      <c r="Q30" s="102" t="s">
        <v>45</v>
      </c>
      <c r="R30" s="28">
        <v>9</v>
      </c>
      <c r="S30" s="16" t="s">
        <v>5</v>
      </c>
      <c r="T30" s="158">
        <v>44085</v>
      </c>
      <c r="U30" s="124" t="s">
        <v>543</v>
      </c>
      <c r="V30" s="259" t="s">
        <v>458</v>
      </c>
      <c r="W30" s="388" t="s">
        <v>45</v>
      </c>
      <c r="X30" s="269"/>
      <c r="Y30" s="268"/>
    </row>
    <row r="31" spans="1:25" s="358" customFormat="1" ht="43.2" x14ac:dyDescent="0.3">
      <c r="A31" s="154" t="s">
        <v>252</v>
      </c>
      <c r="B31" s="512" t="s">
        <v>381</v>
      </c>
      <c r="C31" s="120" t="s">
        <v>253</v>
      </c>
      <c r="D31" s="242" t="s">
        <v>460</v>
      </c>
      <c r="E31" s="238" t="s">
        <v>255</v>
      </c>
      <c r="F31" s="244" t="s">
        <v>458</v>
      </c>
      <c r="G31" s="243" t="s">
        <v>42</v>
      </c>
      <c r="H31" s="242" t="s">
        <v>458</v>
      </c>
      <c r="I31" s="243" t="s">
        <v>42</v>
      </c>
      <c r="J31" s="244" t="s">
        <v>458</v>
      </c>
      <c r="K31" s="245" t="s">
        <v>42</v>
      </c>
      <c r="L31" s="16" t="s">
        <v>5</v>
      </c>
      <c r="M31" s="16" t="s">
        <v>486</v>
      </c>
      <c r="N31" s="28" t="s">
        <v>286</v>
      </c>
      <c r="O31" s="153" t="s">
        <v>285</v>
      </c>
      <c r="P31" s="28" t="s">
        <v>45</v>
      </c>
      <c r="Q31" s="28" t="s">
        <v>45</v>
      </c>
      <c r="R31" s="28">
        <v>6</v>
      </c>
      <c r="S31" s="16" t="s">
        <v>5</v>
      </c>
      <c r="T31" s="158">
        <v>44110</v>
      </c>
      <c r="U31" s="124" t="s">
        <v>488</v>
      </c>
      <c r="V31" s="259" t="s">
        <v>458</v>
      </c>
      <c r="W31" s="388" t="s">
        <v>45</v>
      </c>
      <c r="X31" s="269"/>
      <c r="Y31" s="268"/>
    </row>
    <row r="32" spans="1:25" s="358" customFormat="1" ht="28.8" x14ac:dyDescent="0.3">
      <c r="A32" s="154" t="s">
        <v>247</v>
      </c>
      <c r="B32" s="512" t="s">
        <v>382</v>
      </c>
      <c r="C32" s="120" t="s">
        <v>248</v>
      </c>
      <c r="D32" s="242" t="s">
        <v>467</v>
      </c>
      <c r="E32" s="243">
        <v>1.6E-2</v>
      </c>
      <c r="F32" s="244" t="s">
        <v>458</v>
      </c>
      <c r="G32" s="243" t="s">
        <v>42</v>
      </c>
      <c r="H32" s="242" t="s">
        <v>458</v>
      </c>
      <c r="I32" s="243" t="s">
        <v>42</v>
      </c>
      <c r="J32" s="244" t="s">
        <v>458</v>
      </c>
      <c r="K32" s="245" t="s">
        <v>42</v>
      </c>
      <c r="L32" s="16" t="s">
        <v>5</v>
      </c>
      <c r="M32" s="28" t="s">
        <v>483</v>
      </c>
      <c r="N32" s="28" t="s">
        <v>249</v>
      </c>
      <c r="O32" s="153" t="s">
        <v>287</v>
      </c>
      <c r="P32" s="28">
        <v>3</v>
      </c>
      <c r="Q32" s="102" t="s">
        <v>45</v>
      </c>
      <c r="R32" s="28" t="s">
        <v>45</v>
      </c>
      <c r="S32" s="16" t="s">
        <v>5</v>
      </c>
      <c r="T32" s="158">
        <v>43021</v>
      </c>
      <c r="U32" s="124" t="s">
        <v>488</v>
      </c>
      <c r="V32" s="259" t="s">
        <v>458</v>
      </c>
      <c r="W32" s="388" t="s">
        <v>45</v>
      </c>
      <c r="X32" s="269"/>
      <c r="Y32" s="268"/>
    </row>
    <row r="33" spans="1:25" s="358" customFormat="1" ht="28.8" x14ac:dyDescent="0.3">
      <c r="A33" s="154" t="s">
        <v>57</v>
      </c>
      <c r="B33" s="512" t="s">
        <v>383</v>
      </c>
      <c r="C33" s="120" t="s">
        <v>346</v>
      </c>
      <c r="D33" s="244" t="s">
        <v>457</v>
      </c>
      <c r="E33" s="243">
        <v>0.125</v>
      </c>
      <c r="F33" s="244" t="s">
        <v>458</v>
      </c>
      <c r="G33" s="243" t="s">
        <v>42</v>
      </c>
      <c r="H33" s="242" t="s">
        <v>458</v>
      </c>
      <c r="I33" s="243" t="s">
        <v>42</v>
      </c>
      <c r="J33" s="244" t="s">
        <v>458</v>
      </c>
      <c r="K33" s="245" t="s">
        <v>42</v>
      </c>
      <c r="L33" s="16" t="s">
        <v>5</v>
      </c>
      <c r="M33" s="28" t="s">
        <v>483</v>
      </c>
      <c r="N33" s="28" t="s">
        <v>135</v>
      </c>
      <c r="O33" s="356" t="s">
        <v>288</v>
      </c>
      <c r="P33" s="28">
        <v>7</v>
      </c>
      <c r="Q33" s="102">
        <v>15</v>
      </c>
      <c r="R33" s="28" t="s">
        <v>45</v>
      </c>
      <c r="S33" s="16" t="s">
        <v>5</v>
      </c>
      <c r="T33" s="158">
        <v>44118</v>
      </c>
      <c r="U33" s="124" t="s">
        <v>488</v>
      </c>
      <c r="V33" s="259" t="s">
        <v>458</v>
      </c>
      <c r="W33" s="388" t="s">
        <v>45</v>
      </c>
      <c r="X33" s="269"/>
      <c r="Y33" s="268"/>
    </row>
    <row r="34" spans="1:25" s="358" customFormat="1" ht="72" x14ac:dyDescent="0.3">
      <c r="A34" s="154" t="s">
        <v>195</v>
      </c>
      <c r="B34" s="506" t="s">
        <v>384</v>
      </c>
      <c r="C34" s="120" t="s">
        <v>347</v>
      </c>
      <c r="D34" s="242" t="s">
        <v>458</v>
      </c>
      <c r="E34" s="238" t="s">
        <v>458</v>
      </c>
      <c r="F34" s="242" t="s">
        <v>458</v>
      </c>
      <c r="G34" s="239" t="s">
        <v>42</v>
      </c>
      <c r="H34" s="242" t="s">
        <v>510</v>
      </c>
      <c r="I34" s="240">
        <v>2.1999999999999999E-2</v>
      </c>
      <c r="J34" s="242" t="s">
        <v>458</v>
      </c>
      <c r="K34" s="241" t="s">
        <v>42</v>
      </c>
      <c r="L34" s="16" t="s">
        <v>479</v>
      </c>
      <c r="M34" s="16" t="s">
        <v>483</v>
      </c>
      <c r="N34" s="16" t="s">
        <v>246</v>
      </c>
      <c r="O34" s="153" t="s">
        <v>290</v>
      </c>
      <c r="P34" s="16">
        <v>23</v>
      </c>
      <c r="Q34" s="102" t="s">
        <v>45</v>
      </c>
      <c r="R34" s="28" t="s">
        <v>45</v>
      </c>
      <c r="S34" s="16" t="s">
        <v>479</v>
      </c>
      <c r="T34" s="32">
        <v>44039</v>
      </c>
      <c r="U34" s="124" t="s">
        <v>488</v>
      </c>
      <c r="V34" s="259" t="s">
        <v>458</v>
      </c>
      <c r="W34" s="388" t="s">
        <v>45</v>
      </c>
      <c r="X34" s="269"/>
      <c r="Y34" s="268"/>
    </row>
    <row r="35" spans="1:25" s="358" customFormat="1" ht="58.5" customHeight="1" x14ac:dyDescent="0.3">
      <c r="A35" s="154" t="s">
        <v>58</v>
      </c>
      <c r="B35" s="506" t="s">
        <v>385</v>
      </c>
      <c r="C35" s="120" t="s">
        <v>94</v>
      </c>
      <c r="D35" s="242" t="s">
        <v>460</v>
      </c>
      <c r="E35" s="238" t="s">
        <v>211</v>
      </c>
      <c r="F35" s="242" t="s">
        <v>458</v>
      </c>
      <c r="G35" s="239" t="s">
        <v>42</v>
      </c>
      <c r="H35" s="242" t="s">
        <v>458</v>
      </c>
      <c r="I35" s="240" t="s">
        <v>42</v>
      </c>
      <c r="J35" s="242" t="s">
        <v>458</v>
      </c>
      <c r="K35" s="241" t="s">
        <v>42</v>
      </c>
      <c r="L35" s="16" t="s">
        <v>479</v>
      </c>
      <c r="M35" s="16" t="s">
        <v>486</v>
      </c>
      <c r="N35" s="28" t="s">
        <v>136</v>
      </c>
      <c r="O35" s="355" t="s">
        <v>291</v>
      </c>
      <c r="P35" s="16">
        <v>20</v>
      </c>
      <c r="Q35" s="102">
        <v>23</v>
      </c>
      <c r="R35" s="28">
        <v>30</v>
      </c>
      <c r="S35" s="16" t="s">
        <v>479</v>
      </c>
      <c r="T35" s="32">
        <v>44123</v>
      </c>
      <c r="U35" s="124" t="s">
        <v>488</v>
      </c>
      <c r="V35" s="259" t="s">
        <v>458</v>
      </c>
      <c r="W35" s="388" t="s">
        <v>45</v>
      </c>
      <c r="X35" s="269"/>
      <c r="Y35" s="268"/>
    </row>
    <row r="36" spans="1:25" s="358" customFormat="1" ht="28.8" x14ac:dyDescent="0.3">
      <c r="A36" s="208" t="s">
        <v>59</v>
      </c>
      <c r="B36" s="513" t="s">
        <v>45</v>
      </c>
      <c r="C36" s="124" t="s">
        <v>85</v>
      </c>
      <c r="D36" s="242" t="s">
        <v>468</v>
      </c>
      <c r="E36" s="238">
        <v>0.995</v>
      </c>
      <c r="F36" s="242" t="s">
        <v>458</v>
      </c>
      <c r="G36" s="239" t="s">
        <v>42</v>
      </c>
      <c r="H36" s="242" t="s">
        <v>458</v>
      </c>
      <c r="I36" s="240" t="s">
        <v>42</v>
      </c>
      <c r="J36" s="242" t="s">
        <v>458</v>
      </c>
      <c r="K36" s="238" t="s">
        <v>42</v>
      </c>
      <c r="L36" s="16" t="s">
        <v>5</v>
      </c>
      <c r="M36" s="16" t="s">
        <v>483</v>
      </c>
      <c r="N36" s="28" t="s">
        <v>137</v>
      </c>
      <c r="O36" s="514" t="s">
        <v>292</v>
      </c>
      <c r="P36" s="16">
        <v>5</v>
      </c>
      <c r="Q36" s="28">
        <v>5</v>
      </c>
      <c r="R36" s="28" t="s">
        <v>45</v>
      </c>
      <c r="S36" s="16" t="s">
        <v>5</v>
      </c>
      <c r="T36" s="32">
        <v>42324</v>
      </c>
      <c r="U36" s="124" t="s">
        <v>488</v>
      </c>
      <c r="V36" s="259" t="s">
        <v>458</v>
      </c>
      <c r="W36" s="388" t="s">
        <v>45</v>
      </c>
      <c r="X36" s="267"/>
      <c r="Y36" s="268"/>
    </row>
    <row r="37" spans="1:25" s="358" customFormat="1" ht="57.6" x14ac:dyDescent="0.3">
      <c r="A37" s="154" t="s">
        <v>60</v>
      </c>
      <c r="B37" s="506" t="s">
        <v>386</v>
      </c>
      <c r="C37" s="120" t="s">
        <v>96</v>
      </c>
      <c r="D37" s="242" t="s">
        <v>464</v>
      </c>
      <c r="E37" s="238">
        <v>0.02</v>
      </c>
      <c r="F37" s="242" t="s">
        <v>458</v>
      </c>
      <c r="G37" s="239" t="s">
        <v>42</v>
      </c>
      <c r="H37" s="242" t="s">
        <v>458</v>
      </c>
      <c r="I37" s="240" t="s">
        <v>42</v>
      </c>
      <c r="J37" s="242" t="s">
        <v>458</v>
      </c>
      <c r="K37" s="241" t="s">
        <v>42</v>
      </c>
      <c r="L37" s="16" t="s">
        <v>5</v>
      </c>
      <c r="M37" s="16" t="s">
        <v>486</v>
      </c>
      <c r="N37" s="16" t="s">
        <v>138</v>
      </c>
      <c r="O37" s="355" t="s">
        <v>294</v>
      </c>
      <c r="P37" s="16">
        <v>7</v>
      </c>
      <c r="Q37" s="102">
        <v>8</v>
      </c>
      <c r="R37" s="28">
        <v>14</v>
      </c>
      <c r="S37" s="16" t="s">
        <v>5</v>
      </c>
      <c r="T37" s="32">
        <v>43930</v>
      </c>
      <c r="U37" s="124" t="s">
        <v>544</v>
      </c>
      <c r="V37" s="259" t="s">
        <v>458</v>
      </c>
      <c r="W37" s="388" t="s">
        <v>45</v>
      </c>
      <c r="X37" s="269" t="s">
        <v>230</v>
      </c>
      <c r="Y37" s="268"/>
    </row>
    <row r="38" spans="1:25" s="358" customFormat="1" ht="129.6" x14ac:dyDescent="0.3">
      <c r="A38" s="154" t="s">
        <v>61</v>
      </c>
      <c r="B38" s="504" t="s">
        <v>387</v>
      </c>
      <c r="C38" s="120" t="s">
        <v>97</v>
      </c>
      <c r="D38" s="242" t="s">
        <v>460</v>
      </c>
      <c r="E38" s="238" t="s">
        <v>250</v>
      </c>
      <c r="F38" s="242" t="s">
        <v>458</v>
      </c>
      <c r="G38" s="239" t="s">
        <v>42</v>
      </c>
      <c r="H38" s="242" t="s">
        <v>458</v>
      </c>
      <c r="I38" s="240" t="s">
        <v>42</v>
      </c>
      <c r="J38" s="242" t="s">
        <v>458</v>
      </c>
      <c r="K38" s="241" t="s">
        <v>42</v>
      </c>
      <c r="L38" s="16" t="s">
        <v>479</v>
      </c>
      <c r="M38" s="16" t="s">
        <v>486</v>
      </c>
      <c r="N38" s="28" t="s">
        <v>139</v>
      </c>
      <c r="O38" s="355" t="s">
        <v>295</v>
      </c>
      <c r="P38" s="16">
        <v>4</v>
      </c>
      <c r="Q38" s="102" t="s">
        <v>45</v>
      </c>
      <c r="R38" s="28" t="s">
        <v>45</v>
      </c>
      <c r="S38" s="16" t="s">
        <v>479</v>
      </c>
      <c r="T38" s="34">
        <v>43893</v>
      </c>
      <c r="U38" s="124" t="s">
        <v>488</v>
      </c>
      <c r="V38" s="259" t="s">
        <v>458</v>
      </c>
      <c r="W38" s="388" t="s">
        <v>45</v>
      </c>
      <c r="X38" s="269"/>
      <c r="Y38" s="268"/>
    </row>
    <row r="39" spans="1:25" s="358" customFormat="1" ht="28.8" x14ac:dyDescent="0.3">
      <c r="A39" s="154" t="s">
        <v>62</v>
      </c>
      <c r="B39" s="506" t="s">
        <v>45</v>
      </c>
      <c r="C39" s="120" t="s">
        <v>98</v>
      </c>
      <c r="D39" s="242" t="s">
        <v>457</v>
      </c>
      <c r="E39" s="238">
        <v>0.125</v>
      </c>
      <c r="F39" s="242" t="s">
        <v>458</v>
      </c>
      <c r="G39" s="239" t="s">
        <v>42</v>
      </c>
      <c r="H39" s="242" t="s">
        <v>458</v>
      </c>
      <c r="I39" s="240" t="s">
        <v>42</v>
      </c>
      <c r="J39" s="242" t="s">
        <v>458</v>
      </c>
      <c r="K39" s="241" t="s">
        <v>42</v>
      </c>
      <c r="L39" s="16" t="s">
        <v>5</v>
      </c>
      <c r="M39" s="16" t="s">
        <v>483</v>
      </c>
      <c r="N39" s="28" t="s">
        <v>140</v>
      </c>
      <c r="O39" s="355" t="s">
        <v>296</v>
      </c>
      <c r="P39" s="16">
        <v>3</v>
      </c>
      <c r="Q39" s="102">
        <v>3</v>
      </c>
      <c r="R39" s="28" t="s">
        <v>45</v>
      </c>
      <c r="S39" s="16" t="s">
        <v>5</v>
      </c>
      <c r="T39" s="32">
        <v>41575</v>
      </c>
      <c r="U39" s="124" t="s">
        <v>488</v>
      </c>
      <c r="V39" s="259" t="s">
        <v>458</v>
      </c>
      <c r="W39" s="388" t="s">
        <v>45</v>
      </c>
      <c r="X39" s="269"/>
      <c r="Y39" s="268"/>
    </row>
    <row r="40" spans="1:25" s="358" customFormat="1" ht="43.2" x14ac:dyDescent="0.3">
      <c r="A40" s="154" t="s">
        <v>206</v>
      </c>
      <c r="B40" s="504" t="s">
        <v>388</v>
      </c>
      <c r="C40" s="120" t="s">
        <v>99</v>
      </c>
      <c r="D40" s="242" t="s">
        <v>460</v>
      </c>
      <c r="E40" s="238" t="s">
        <v>210</v>
      </c>
      <c r="F40" s="242" t="s">
        <v>458</v>
      </c>
      <c r="G40" s="239" t="s">
        <v>42</v>
      </c>
      <c r="H40" s="242" t="s">
        <v>458</v>
      </c>
      <c r="I40" s="240" t="s">
        <v>42</v>
      </c>
      <c r="J40" s="242" t="s">
        <v>458</v>
      </c>
      <c r="K40" s="241" t="s">
        <v>42</v>
      </c>
      <c r="L40" s="16" t="s">
        <v>479</v>
      </c>
      <c r="M40" s="16" t="s">
        <v>486</v>
      </c>
      <c r="N40" s="28" t="s">
        <v>142</v>
      </c>
      <c r="O40" s="153" t="s">
        <v>297</v>
      </c>
      <c r="P40" s="16">
        <v>3</v>
      </c>
      <c r="Q40" s="102">
        <v>3</v>
      </c>
      <c r="R40" s="28">
        <v>3</v>
      </c>
      <c r="S40" s="16" t="s">
        <v>479</v>
      </c>
      <c r="T40" s="32">
        <v>43788</v>
      </c>
      <c r="U40" s="124" t="s">
        <v>488</v>
      </c>
      <c r="V40" s="259" t="s">
        <v>458</v>
      </c>
      <c r="W40" s="388" t="s">
        <v>45</v>
      </c>
      <c r="X40" s="269"/>
      <c r="Y40" s="268"/>
    </row>
    <row r="41" spans="1:25" s="358" customFormat="1" ht="43.2" x14ac:dyDescent="0.3">
      <c r="A41" s="154" t="s">
        <v>63</v>
      </c>
      <c r="B41" s="506" t="s">
        <v>389</v>
      </c>
      <c r="C41" s="120" t="s">
        <v>192</v>
      </c>
      <c r="D41" s="242" t="s">
        <v>460</v>
      </c>
      <c r="E41" s="238" t="s">
        <v>212</v>
      </c>
      <c r="F41" s="242" t="s">
        <v>458</v>
      </c>
      <c r="G41" s="239" t="s">
        <v>42</v>
      </c>
      <c r="H41" s="242" t="s">
        <v>458</v>
      </c>
      <c r="I41" s="240" t="s">
        <v>42</v>
      </c>
      <c r="J41" s="242" t="s">
        <v>458</v>
      </c>
      <c r="K41" s="241" t="s">
        <v>42</v>
      </c>
      <c r="L41" s="16" t="s">
        <v>479</v>
      </c>
      <c r="M41" s="16" t="s">
        <v>486</v>
      </c>
      <c r="N41" s="28" t="s">
        <v>141</v>
      </c>
      <c r="O41" s="153" t="s">
        <v>298</v>
      </c>
      <c r="P41" s="101">
        <v>3</v>
      </c>
      <c r="Q41" s="102">
        <v>3</v>
      </c>
      <c r="R41" s="28" t="s">
        <v>45</v>
      </c>
      <c r="S41" s="16" t="s">
        <v>479</v>
      </c>
      <c r="T41" s="32">
        <v>43228</v>
      </c>
      <c r="U41" s="124" t="s">
        <v>488</v>
      </c>
      <c r="V41" s="259" t="s">
        <v>458</v>
      </c>
      <c r="W41" s="388" t="s">
        <v>45</v>
      </c>
      <c r="X41" s="269"/>
      <c r="Y41" s="268"/>
    </row>
    <row r="42" spans="1:25" s="358" customFormat="1" ht="57.6" x14ac:dyDescent="0.3">
      <c r="A42" s="357" t="s">
        <v>349</v>
      </c>
      <c r="B42" s="506" t="s">
        <v>390</v>
      </c>
      <c r="C42" s="120" t="s">
        <v>10</v>
      </c>
      <c r="D42" s="242" t="s">
        <v>460</v>
      </c>
      <c r="E42" s="238" t="s">
        <v>213</v>
      </c>
      <c r="F42" s="242" t="s">
        <v>458</v>
      </c>
      <c r="G42" s="239" t="s">
        <v>42</v>
      </c>
      <c r="H42" s="242" t="s">
        <v>458</v>
      </c>
      <c r="I42" s="240" t="s">
        <v>42</v>
      </c>
      <c r="J42" s="242" t="s">
        <v>458</v>
      </c>
      <c r="K42" s="241" t="s">
        <v>42</v>
      </c>
      <c r="L42" s="16" t="s">
        <v>479</v>
      </c>
      <c r="M42" s="16" t="s">
        <v>485</v>
      </c>
      <c r="N42" s="28" t="s">
        <v>143</v>
      </c>
      <c r="O42" s="355" t="s">
        <v>299</v>
      </c>
      <c r="P42" s="16">
        <v>5</v>
      </c>
      <c r="Q42" s="102">
        <v>9</v>
      </c>
      <c r="R42" s="28" t="s">
        <v>45</v>
      </c>
      <c r="S42" s="16" t="s">
        <v>479</v>
      </c>
      <c r="T42" s="32">
        <v>44106</v>
      </c>
      <c r="U42" s="124" t="s">
        <v>488</v>
      </c>
      <c r="V42" s="259" t="s">
        <v>471</v>
      </c>
      <c r="W42" s="389" t="s">
        <v>452</v>
      </c>
      <c r="X42" s="269"/>
      <c r="Y42" s="268"/>
    </row>
    <row r="43" spans="1:25" s="358" customFormat="1" ht="57.6" x14ac:dyDescent="0.3">
      <c r="A43" s="357" t="s">
        <v>350</v>
      </c>
      <c r="B43" s="506" t="s">
        <v>390</v>
      </c>
      <c r="C43" s="120" t="s">
        <v>10</v>
      </c>
      <c r="D43" s="242" t="s">
        <v>460</v>
      </c>
      <c r="E43" s="238" t="s">
        <v>213</v>
      </c>
      <c r="F43" s="242" t="s">
        <v>458</v>
      </c>
      <c r="G43" s="239" t="s">
        <v>42</v>
      </c>
      <c r="H43" s="242" t="s">
        <v>458</v>
      </c>
      <c r="I43" s="240" t="s">
        <v>42</v>
      </c>
      <c r="J43" s="242" t="s">
        <v>458</v>
      </c>
      <c r="K43" s="241" t="s">
        <v>42</v>
      </c>
      <c r="L43" s="16" t="s">
        <v>479</v>
      </c>
      <c r="M43" s="16" t="s">
        <v>485</v>
      </c>
      <c r="N43" s="28" t="s">
        <v>143</v>
      </c>
      <c r="O43" s="355" t="s">
        <v>299</v>
      </c>
      <c r="P43" s="16" t="s">
        <v>45</v>
      </c>
      <c r="Q43" s="102">
        <v>14</v>
      </c>
      <c r="R43" s="28">
        <v>15</v>
      </c>
      <c r="S43" s="16" t="s">
        <v>5</v>
      </c>
      <c r="T43" s="32">
        <v>44106</v>
      </c>
      <c r="U43" s="124" t="s">
        <v>488</v>
      </c>
      <c r="V43" s="259" t="s">
        <v>471</v>
      </c>
      <c r="W43" s="389" t="s">
        <v>449</v>
      </c>
      <c r="X43" s="269"/>
      <c r="Y43" s="268"/>
    </row>
    <row r="44" spans="1:25" s="358" customFormat="1" ht="43.2" x14ac:dyDescent="0.3">
      <c r="A44" s="154" t="s">
        <v>64</v>
      </c>
      <c r="B44" s="506" t="s">
        <v>45</v>
      </c>
      <c r="C44" s="120" t="s">
        <v>10</v>
      </c>
      <c r="D44" s="242" t="s">
        <v>460</v>
      </c>
      <c r="E44" s="238" t="s">
        <v>214</v>
      </c>
      <c r="F44" s="242" t="s">
        <v>458</v>
      </c>
      <c r="G44" s="239" t="s">
        <v>42</v>
      </c>
      <c r="H44" s="242" t="s">
        <v>458</v>
      </c>
      <c r="I44" s="240" t="s">
        <v>42</v>
      </c>
      <c r="J44" s="242" t="s">
        <v>458</v>
      </c>
      <c r="K44" s="241" t="s">
        <v>42</v>
      </c>
      <c r="L44" s="16" t="s">
        <v>479</v>
      </c>
      <c r="M44" s="16" t="s">
        <v>483</v>
      </c>
      <c r="N44" s="16" t="s">
        <v>144</v>
      </c>
      <c r="O44" s="355" t="s">
        <v>300</v>
      </c>
      <c r="P44" s="101">
        <v>3</v>
      </c>
      <c r="Q44" s="102">
        <v>3</v>
      </c>
      <c r="R44" s="28" t="s">
        <v>45</v>
      </c>
      <c r="S44" s="16" t="s">
        <v>479</v>
      </c>
      <c r="T44" s="32">
        <v>42481</v>
      </c>
      <c r="U44" s="124" t="s">
        <v>488</v>
      </c>
      <c r="V44" s="259" t="s">
        <v>458</v>
      </c>
      <c r="W44" s="388" t="s">
        <v>45</v>
      </c>
      <c r="X44" s="269"/>
      <c r="Y44" s="268"/>
    </row>
    <row r="45" spans="1:25" s="358" customFormat="1" ht="42" customHeight="1" x14ac:dyDescent="0.3">
      <c r="A45" s="154" t="s">
        <v>351</v>
      </c>
      <c r="B45" s="506" t="s">
        <v>391</v>
      </c>
      <c r="C45" s="120" t="s">
        <v>10</v>
      </c>
      <c r="D45" s="242" t="s">
        <v>460</v>
      </c>
      <c r="E45" s="238" t="s">
        <v>215</v>
      </c>
      <c r="F45" s="242" t="s">
        <v>458</v>
      </c>
      <c r="G45" s="239" t="s">
        <v>42</v>
      </c>
      <c r="H45" s="242" t="s">
        <v>458</v>
      </c>
      <c r="I45" s="240" t="s">
        <v>42</v>
      </c>
      <c r="J45" s="242" t="s">
        <v>458</v>
      </c>
      <c r="K45" s="241" t="s">
        <v>42</v>
      </c>
      <c r="L45" s="16" t="s">
        <v>479</v>
      </c>
      <c r="M45" s="16" t="s">
        <v>483</v>
      </c>
      <c r="N45" s="28" t="s">
        <v>145</v>
      </c>
      <c r="O45" s="153" t="s">
        <v>301</v>
      </c>
      <c r="P45" s="16">
        <v>5</v>
      </c>
      <c r="Q45" s="102">
        <v>8</v>
      </c>
      <c r="R45" s="28" t="s">
        <v>45</v>
      </c>
      <c r="S45" s="16" t="s">
        <v>5</v>
      </c>
      <c r="T45" s="32">
        <v>43174</v>
      </c>
      <c r="U45" s="124" t="s">
        <v>488</v>
      </c>
      <c r="V45" s="259" t="s">
        <v>458</v>
      </c>
      <c r="W45" s="389" t="s">
        <v>453</v>
      </c>
      <c r="X45" s="269"/>
      <c r="Y45" s="268"/>
    </row>
    <row r="46" spans="1:25" s="358" customFormat="1" ht="42" customHeight="1" x14ac:dyDescent="0.3">
      <c r="A46" s="154" t="s">
        <v>352</v>
      </c>
      <c r="B46" s="506" t="s">
        <v>391</v>
      </c>
      <c r="C46" s="120" t="s">
        <v>10</v>
      </c>
      <c r="D46" s="242" t="s">
        <v>460</v>
      </c>
      <c r="E46" s="238" t="s">
        <v>215</v>
      </c>
      <c r="F46" s="242" t="s">
        <v>458</v>
      </c>
      <c r="G46" s="239" t="s">
        <v>42</v>
      </c>
      <c r="H46" s="242" t="s">
        <v>458</v>
      </c>
      <c r="I46" s="240" t="s">
        <v>42</v>
      </c>
      <c r="J46" s="242" t="s">
        <v>458</v>
      </c>
      <c r="K46" s="241" t="s">
        <v>42</v>
      </c>
      <c r="L46" s="16" t="s">
        <v>479</v>
      </c>
      <c r="M46" s="16" t="s">
        <v>483</v>
      </c>
      <c r="N46" s="28" t="s">
        <v>145</v>
      </c>
      <c r="O46" s="153" t="s">
        <v>301</v>
      </c>
      <c r="P46" s="16" t="s">
        <v>45</v>
      </c>
      <c r="Q46" s="102">
        <v>12</v>
      </c>
      <c r="R46" s="28">
        <v>12</v>
      </c>
      <c r="S46" s="16" t="s">
        <v>5</v>
      </c>
      <c r="T46" s="32">
        <v>43174</v>
      </c>
      <c r="U46" s="124" t="s">
        <v>488</v>
      </c>
      <c r="V46" s="259" t="s">
        <v>458</v>
      </c>
      <c r="W46" s="389" t="s">
        <v>450</v>
      </c>
      <c r="X46" s="269"/>
      <c r="Y46" s="268"/>
    </row>
    <row r="47" spans="1:25" s="358" customFormat="1" ht="55.5" customHeight="1" x14ac:dyDescent="0.3">
      <c r="A47" s="154" t="s">
        <v>65</v>
      </c>
      <c r="B47" s="506" t="s">
        <v>392</v>
      </c>
      <c r="C47" s="120" t="s">
        <v>310</v>
      </c>
      <c r="D47" s="242" t="s">
        <v>460</v>
      </c>
      <c r="E47" s="238" t="s">
        <v>209</v>
      </c>
      <c r="F47" s="242" t="s">
        <v>458</v>
      </c>
      <c r="G47" s="239" t="s">
        <v>42</v>
      </c>
      <c r="H47" s="242" t="s">
        <v>458</v>
      </c>
      <c r="I47" s="240" t="s">
        <v>42</v>
      </c>
      <c r="J47" s="242" t="s">
        <v>458</v>
      </c>
      <c r="K47" s="241" t="s">
        <v>42</v>
      </c>
      <c r="L47" s="16" t="s">
        <v>479</v>
      </c>
      <c r="M47" s="16" t="s">
        <v>486</v>
      </c>
      <c r="N47" s="28" t="s">
        <v>146</v>
      </c>
      <c r="O47" s="153" t="s">
        <v>303</v>
      </c>
      <c r="P47" s="16">
        <v>5</v>
      </c>
      <c r="Q47" s="102">
        <v>6</v>
      </c>
      <c r="R47" s="28">
        <v>7</v>
      </c>
      <c r="S47" s="16" t="s">
        <v>479</v>
      </c>
      <c r="T47" s="32">
        <v>43804</v>
      </c>
      <c r="U47" s="124" t="s">
        <v>488</v>
      </c>
      <c r="V47" s="259" t="s">
        <v>458</v>
      </c>
      <c r="W47" s="388" t="s">
        <v>45</v>
      </c>
      <c r="X47" s="269"/>
      <c r="Y47" s="268"/>
    </row>
    <row r="48" spans="1:25" s="358" customFormat="1" ht="47.25" customHeight="1" x14ac:dyDescent="0.3">
      <c r="A48" s="154" t="s">
        <v>66</v>
      </c>
      <c r="B48" s="506" t="s">
        <v>393</v>
      </c>
      <c r="C48" s="120" t="s">
        <v>100</v>
      </c>
      <c r="D48" s="242" t="s">
        <v>462</v>
      </c>
      <c r="E48" s="239">
        <v>0.73</v>
      </c>
      <c r="F48" s="242" t="s">
        <v>458</v>
      </c>
      <c r="G48" s="239" t="s">
        <v>42</v>
      </c>
      <c r="H48" s="242" t="s">
        <v>458</v>
      </c>
      <c r="I48" s="240" t="s">
        <v>42</v>
      </c>
      <c r="J48" s="242" t="s">
        <v>458</v>
      </c>
      <c r="K48" s="241" t="s">
        <v>42</v>
      </c>
      <c r="L48" s="16" t="s">
        <v>5</v>
      </c>
      <c r="M48" s="16" t="s">
        <v>483</v>
      </c>
      <c r="N48" s="28" t="s">
        <v>147</v>
      </c>
      <c r="O48" s="37" t="s">
        <v>307</v>
      </c>
      <c r="P48" s="16">
        <v>14</v>
      </c>
      <c r="Q48" s="102">
        <v>21</v>
      </c>
      <c r="R48" s="28">
        <v>27</v>
      </c>
      <c r="S48" s="16" t="s">
        <v>5</v>
      </c>
      <c r="T48" s="32">
        <v>42102</v>
      </c>
      <c r="U48" s="124" t="s">
        <v>488</v>
      </c>
      <c r="V48" s="259" t="s">
        <v>458</v>
      </c>
      <c r="W48" s="388" t="s">
        <v>45</v>
      </c>
      <c r="X48" s="269"/>
      <c r="Y48" s="268"/>
    </row>
    <row r="49" spans="1:25" s="358" customFormat="1" ht="43.2" x14ac:dyDescent="0.3">
      <c r="A49" s="154" t="s">
        <v>0</v>
      </c>
      <c r="B49" s="506" t="s">
        <v>394</v>
      </c>
      <c r="C49" s="120" t="s">
        <v>1</v>
      </c>
      <c r="D49" s="242" t="s">
        <v>462</v>
      </c>
      <c r="E49" s="238">
        <v>0.68</v>
      </c>
      <c r="F49" s="242" t="s">
        <v>458</v>
      </c>
      <c r="G49" s="239" t="s">
        <v>42</v>
      </c>
      <c r="H49" s="242" t="s">
        <v>458</v>
      </c>
      <c r="I49" s="240" t="s">
        <v>42</v>
      </c>
      <c r="J49" s="242" t="s">
        <v>458</v>
      </c>
      <c r="K49" s="241" t="s">
        <v>42</v>
      </c>
      <c r="L49" s="16" t="s">
        <v>5</v>
      </c>
      <c r="M49" s="16" t="s">
        <v>486</v>
      </c>
      <c r="N49" s="28" t="s">
        <v>2</v>
      </c>
      <c r="O49" s="153" t="s">
        <v>259</v>
      </c>
      <c r="P49" s="16">
        <v>13</v>
      </c>
      <c r="Q49" s="103">
        <v>21</v>
      </c>
      <c r="R49" s="16">
        <v>26</v>
      </c>
      <c r="S49" s="16" t="s">
        <v>5</v>
      </c>
      <c r="T49" s="32">
        <v>43383</v>
      </c>
      <c r="U49" s="124" t="s">
        <v>488</v>
      </c>
      <c r="V49" s="259" t="s">
        <v>458</v>
      </c>
      <c r="W49" s="388" t="s">
        <v>45</v>
      </c>
      <c r="X49" s="269"/>
      <c r="Y49" s="268"/>
    </row>
    <row r="50" spans="1:25" s="358" customFormat="1" ht="52.5" customHeight="1" x14ac:dyDescent="0.3">
      <c r="A50" s="357" t="s">
        <v>67</v>
      </c>
      <c r="B50" s="506" t="s">
        <v>45</v>
      </c>
      <c r="C50" s="120" t="s">
        <v>101</v>
      </c>
      <c r="D50" s="242" t="s">
        <v>458</v>
      </c>
      <c r="E50" s="238" t="s">
        <v>458</v>
      </c>
      <c r="F50" s="242" t="s">
        <v>470</v>
      </c>
      <c r="G50" s="239">
        <v>6.6E-3</v>
      </c>
      <c r="H50" s="242" t="s">
        <v>477</v>
      </c>
      <c r="I50" s="240">
        <v>3.6000000000000002E-4</v>
      </c>
      <c r="J50" s="242" t="s">
        <v>458</v>
      </c>
      <c r="K50" s="241" t="s">
        <v>42</v>
      </c>
      <c r="L50" s="16" t="s">
        <v>479</v>
      </c>
      <c r="M50" s="16" t="s">
        <v>483</v>
      </c>
      <c r="N50" s="28" t="s">
        <v>148</v>
      </c>
      <c r="O50" s="153" t="s">
        <v>308</v>
      </c>
      <c r="P50" s="16">
        <v>4</v>
      </c>
      <c r="Q50" s="102" t="s">
        <v>45</v>
      </c>
      <c r="R50" s="28" t="s">
        <v>45</v>
      </c>
      <c r="S50" s="16" t="s">
        <v>479</v>
      </c>
      <c r="T50" s="32">
        <v>43572</v>
      </c>
      <c r="U50" s="124" t="s">
        <v>488</v>
      </c>
      <c r="V50" s="259" t="s">
        <v>458</v>
      </c>
      <c r="W50" s="388" t="s">
        <v>45</v>
      </c>
      <c r="X50" s="269"/>
      <c r="Y50" s="268"/>
    </row>
    <row r="51" spans="1:25" s="358" customFormat="1" ht="75.75" customHeight="1" x14ac:dyDescent="0.3">
      <c r="A51" s="154" t="s">
        <v>241</v>
      </c>
      <c r="B51" s="506" t="s">
        <v>395</v>
      </c>
      <c r="C51" s="120" t="s">
        <v>236</v>
      </c>
      <c r="D51" s="242" t="s">
        <v>460</v>
      </c>
      <c r="E51" s="238" t="s">
        <v>242</v>
      </c>
      <c r="F51" s="242" t="s">
        <v>458</v>
      </c>
      <c r="G51" s="239" t="s">
        <v>42</v>
      </c>
      <c r="H51" s="242" t="s">
        <v>458</v>
      </c>
      <c r="I51" s="240" t="s">
        <v>42</v>
      </c>
      <c r="J51" s="242" t="s">
        <v>458</v>
      </c>
      <c r="K51" s="241" t="s">
        <v>42</v>
      </c>
      <c r="L51" s="16" t="s">
        <v>480</v>
      </c>
      <c r="M51" s="16" t="s">
        <v>486</v>
      </c>
      <c r="N51" s="16" t="s">
        <v>240</v>
      </c>
      <c r="O51" s="153" t="s">
        <v>304</v>
      </c>
      <c r="P51" s="101">
        <v>11</v>
      </c>
      <c r="Q51" s="102">
        <v>20</v>
      </c>
      <c r="R51" s="28">
        <v>18</v>
      </c>
      <c r="S51" s="16" t="s">
        <v>480</v>
      </c>
      <c r="T51" s="32">
        <v>43391</v>
      </c>
      <c r="U51" s="124" t="s">
        <v>45</v>
      </c>
      <c r="V51" s="259" t="s">
        <v>458</v>
      </c>
      <c r="W51" s="388" t="s">
        <v>45</v>
      </c>
      <c r="X51" s="269"/>
      <c r="Y51" s="268"/>
    </row>
    <row r="52" spans="1:25" s="358" customFormat="1" ht="43.2" x14ac:dyDescent="0.3">
      <c r="A52" s="154" t="s">
        <v>549</v>
      </c>
      <c r="B52" s="506" t="s">
        <v>396</v>
      </c>
      <c r="C52" s="120" t="s">
        <v>236</v>
      </c>
      <c r="D52" s="242" t="s">
        <v>460</v>
      </c>
      <c r="E52" s="238" t="s">
        <v>244</v>
      </c>
      <c r="F52" s="242" t="s">
        <v>458</v>
      </c>
      <c r="G52" s="239" t="s">
        <v>42</v>
      </c>
      <c r="H52" s="242" t="s">
        <v>458</v>
      </c>
      <c r="I52" s="240" t="s">
        <v>42</v>
      </c>
      <c r="J52" s="242" t="s">
        <v>458</v>
      </c>
      <c r="K52" s="241" t="s">
        <v>42</v>
      </c>
      <c r="L52" s="16" t="s">
        <v>480</v>
      </c>
      <c r="M52" s="16" t="s">
        <v>486</v>
      </c>
      <c r="N52" s="28" t="s">
        <v>237</v>
      </c>
      <c r="O52" s="37" t="s">
        <v>305</v>
      </c>
      <c r="P52" s="16">
        <v>7</v>
      </c>
      <c r="Q52" s="102">
        <v>21</v>
      </c>
      <c r="R52" s="28">
        <v>20</v>
      </c>
      <c r="S52" s="16" t="s">
        <v>480</v>
      </c>
      <c r="T52" s="32">
        <v>43801</v>
      </c>
      <c r="U52" s="124" t="s">
        <v>45</v>
      </c>
      <c r="V52" s="259" t="s">
        <v>458</v>
      </c>
      <c r="W52" s="388" t="s">
        <v>45</v>
      </c>
      <c r="X52" s="269"/>
      <c r="Y52" s="268"/>
    </row>
    <row r="53" spans="1:25" s="358" customFormat="1" ht="28.8" x14ac:dyDescent="0.3">
      <c r="A53" s="154" t="s">
        <v>239</v>
      </c>
      <c r="B53" s="506" t="s">
        <v>45</v>
      </c>
      <c r="C53" s="120" t="s">
        <v>236</v>
      </c>
      <c r="D53" s="242" t="s">
        <v>460</v>
      </c>
      <c r="E53" s="238" t="s">
        <v>243</v>
      </c>
      <c r="F53" s="242" t="s">
        <v>458</v>
      </c>
      <c r="G53" s="239" t="s">
        <v>42</v>
      </c>
      <c r="H53" s="242" t="s">
        <v>458</v>
      </c>
      <c r="I53" s="240" t="s">
        <v>42</v>
      </c>
      <c r="J53" s="242" t="s">
        <v>458</v>
      </c>
      <c r="K53" s="241" t="s">
        <v>42</v>
      </c>
      <c r="L53" s="16" t="s">
        <v>5</v>
      </c>
      <c r="M53" s="16" t="s">
        <v>486</v>
      </c>
      <c r="N53" s="16" t="s">
        <v>238</v>
      </c>
      <c r="O53" s="355" t="s">
        <v>302</v>
      </c>
      <c r="P53" s="101" t="s">
        <v>45</v>
      </c>
      <c r="Q53" s="102">
        <v>11</v>
      </c>
      <c r="R53" s="28">
        <v>13</v>
      </c>
      <c r="S53" s="16" t="s">
        <v>5</v>
      </c>
      <c r="T53" s="32">
        <v>43446</v>
      </c>
      <c r="U53" s="124" t="s">
        <v>45</v>
      </c>
      <c r="V53" s="259" t="s">
        <v>458</v>
      </c>
      <c r="W53" s="388" t="s">
        <v>45</v>
      </c>
      <c r="X53" s="267"/>
      <c r="Y53" s="268"/>
    </row>
    <row r="54" spans="1:25" s="358" customFormat="1" ht="115.2" x14ac:dyDescent="0.3">
      <c r="A54" s="154" t="s">
        <v>186</v>
      </c>
      <c r="B54" s="506" t="s">
        <v>397</v>
      </c>
      <c r="C54" s="121" t="s">
        <v>348</v>
      </c>
      <c r="D54" s="242" t="s">
        <v>457</v>
      </c>
      <c r="E54" s="238">
        <v>8.2500000000000004E-2</v>
      </c>
      <c r="F54" s="242" t="s">
        <v>458</v>
      </c>
      <c r="G54" s="239" t="s">
        <v>42</v>
      </c>
      <c r="H54" s="242" t="s">
        <v>458</v>
      </c>
      <c r="I54" s="240" t="s">
        <v>42</v>
      </c>
      <c r="J54" s="242" t="s">
        <v>458</v>
      </c>
      <c r="K54" s="241" t="s">
        <v>42</v>
      </c>
      <c r="L54" s="16" t="s">
        <v>479</v>
      </c>
      <c r="M54" s="16" t="s">
        <v>483</v>
      </c>
      <c r="N54" s="28" t="s">
        <v>188</v>
      </c>
      <c r="O54" s="355" t="s">
        <v>309</v>
      </c>
      <c r="P54" s="16">
        <v>15</v>
      </c>
      <c r="Q54" s="102">
        <v>15</v>
      </c>
      <c r="R54" s="28" t="s">
        <v>45</v>
      </c>
      <c r="S54" s="16" t="s">
        <v>479</v>
      </c>
      <c r="T54" s="32">
        <v>43077</v>
      </c>
      <c r="U54" s="124" t="s">
        <v>488</v>
      </c>
      <c r="V54" s="259" t="s">
        <v>458</v>
      </c>
      <c r="W54" s="388" t="s">
        <v>45</v>
      </c>
      <c r="X54" s="267"/>
      <c r="Y54" s="268"/>
    </row>
    <row r="55" spans="1:25" s="358" customFormat="1" ht="129.6" x14ac:dyDescent="0.3">
      <c r="A55" s="154" t="s">
        <v>68</v>
      </c>
      <c r="B55" s="504" t="s">
        <v>398</v>
      </c>
      <c r="C55" s="120" t="s">
        <v>191</v>
      </c>
      <c r="D55" s="242" t="s">
        <v>457</v>
      </c>
      <c r="E55" s="238">
        <v>0.06</v>
      </c>
      <c r="F55" s="242" t="s">
        <v>458</v>
      </c>
      <c r="G55" s="239" t="s">
        <v>42</v>
      </c>
      <c r="H55" s="242" t="s">
        <v>458</v>
      </c>
      <c r="I55" s="240" t="s">
        <v>42</v>
      </c>
      <c r="J55" s="242" t="s">
        <v>458</v>
      </c>
      <c r="K55" s="241" t="s">
        <v>42</v>
      </c>
      <c r="L55" s="16" t="s">
        <v>479</v>
      </c>
      <c r="M55" s="16" t="s">
        <v>483</v>
      </c>
      <c r="N55" s="28" t="s">
        <v>149</v>
      </c>
      <c r="O55" s="153" t="s">
        <v>311</v>
      </c>
      <c r="P55" s="16">
        <v>22</v>
      </c>
      <c r="Q55" s="102">
        <v>26</v>
      </c>
      <c r="R55" s="28" t="s">
        <v>45</v>
      </c>
      <c r="S55" s="16" t="s">
        <v>479</v>
      </c>
      <c r="T55" s="32">
        <v>43916</v>
      </c>
      <c r="U55" s="124" t="s">
        <v>488</v>
      </c>
      <c r="V55" s="259" t="s">
        <v>458</v>
      </c>
      <c r="W55" s="388" t="s">
        <v>45</v>
      </c>
      <c r="X55" s="267"/>
      <c r="Y55" s="268"/>
    </row>
    <row r="56" spans="1:25" s="358" customFormat="1" ht="43.2" x14ac:dyDescent="0.3">
      <c r="A56" s="154" t="s">
        <v>69</v>
      </c>
      <c r="B56" s="506" t="s">
        <v>399</v>
      </c>
      <c r="C56" s="120" t="s">
        <v>102</v>
      </c>
      <c r="D56" s="242" t="s">
        <v>457</v>
      </c>
      <c r="E56" s="240">
        <v>5.0000000000000001E-4</v>
      </c>
      <c r="F56" s="242" t="s">
        <v>458</v>
      </c>
      <c r="G56" s="239" t="s">
        <v>42</v>
      </c>
      <c r="H56" s="242" t="s">
        <v>458</v>
      </c>
      <c r="I56" s="240" t="s">
        <v>42</v>
      </c>
      <c r="J56" s="242" t="s">
        <v>458</v>
      </c>
      <c r="K56" s="241" t="s">
        <v>42</v>
      </c>
      <c r="L56" s="16" t="s">
        <v>479</v>
      </c>
      <c r="M56" s="16" t="s">
        <v>483</v>
      </c>
      <c r="N56" s="28" t="s">
        <v>150</v>
      </c>
      <c r="O56" s="153" t="s">
        <v>312</v>
      </c>
      <c r="P56" s="16">
        <v>4</v>
      </c>
      <c r="Q56" s="102">
        <v>4</v>
      </c>
      <c r="R56" s="28" t="s">
        <v>45</v>
      </c>
      <c r="S56" s="16" t="s">
        <v>479</v>
      </c>
      <c r="T56" s="32">
        <v>41857</v>
      </c>
      <c r="U56" s="124" t="s">
        <v>495</v>
      </c>
      <c r="V56" s="259" t="s">
        <v>458</v>
      </c>
      <c r="W56" s="388" t="s">
        <v>45</v>
      </c>
      <c r="X56" s="267"/>
      <c r="Y56" s="268"/>
    </row>
    <row r="57" spans="1:25" s="358" customFormat="1" ht="48.75" customHeight="1" x14ac:dyDescent="0.3">
      <c r="A57" s="154" t="s">
        <v>221</v>
      </c>
      <c r="B57" s="504" t="s">
        <v>400</v>
      </c>
      <c r="C57" s="120" t="s">
        <v>95</v>
      </c>
      <c r="D57" s="242" t="s">
        <v>460</v>
      </c>
      <c r="E57" s="238" t="s">
        <v>216</v>
      </c>
      <c r="F57" s="242" t="s">
        <v>458</v>
      </c>
      <c r="G57" s="239" t="s">
        <v>42</v>
      </c>
      <c r="H57" s="242" t="s">
        <v>458</v>
      </c>
      <c r="I57" s="240" t="s">
        <v>42</v>
      </c>
      <c r="J57" s="242" t="s">
        <v>458</v>
      </c>
      <c r="K57" s="241" t="s">
        <v>42</v>
      </c>
      <c r="L57" s="16" t="s">
        <v>5</v>
      </c>
      <c r="M57" s="16" t="s">
        <v>486</v>
      </c>
      <c r="N57" s="28" t="s">
        <v>152</v>
      </c>
      <c r="O57" s="153" t="s">
        <v>313</v>
      </c>
      <c r="P57" s="101" t="s">
        <v>45</v>
      </c>
      <c r="Q57" s="102">
        <v>10</v>
      </c>
      <c r="R57" s="28">
        <v>5</v>
      </c>
      <c r="S57" s="16" t="s">
        <v>5</v>
      </c>
      <c r="T57" s="35">
        <v>43966</v>
      </c>
      <c r="U57" s="124" t="s">
        <v>496</v>
      </c>
      <c r="V57" s="259" t="s">
        <v>458</v>
      </c>
      <c r="W57" s="388" t="s">
        <v>45</v>
      </c>
      <c r="X57" s="269" t="s">
        <v>235</v>
      </c>
      <c r="Y57" s="268"/>
    </row>
    <row r="58" spans="1:25" s="358" customFormat="1" ht="90.75" customHeight="1" x14ac:dyDescent="0.3">
      <c r="A58" s="156" t="s">
        <v>70</v>
      </c>
      <c r="B58" s="515" t="s">
        <v>45</v>
      </c>
      <c r="C58" s="120" t="s">
        <v>95</v>
      </c>
      <c r="D58" s="242" t="s">
        <v>174</v>
      </c>
      <c r="E58" s="238" t="s">
        <v>209</v>
      </c>
      <c r="F58" s="242" t="s">
        <v>458</v>
      </c>
      <c r="G58" s="239" t="s">
        <v>42</v>
      </c>
      <c r="H58" s="242" t="s">
        <v>458</v>
      </c>
      <c r="I58" s="240" t="s">
        <v>42</v>
      </c>
      <c r="J58" s="242" t="s">
        <v>458</v>
      </c>
      <c r="K58" s="241" t="s">
        <v>42</v>
      </c>
      <c r="L58" s="16" t="s">
        <v>482</v>
      </c>
      <c r="M58" s="16" t="s">
        <v>486</v>
      </c>
      <c r="N58" s="28" t="s">
        <v>153</v>
      </c>
      <c r="O58" s="153" t="s">
        <v>314</v>
      </c>
      <c r="P58" s="16">
        <v>7</v>
      </c>
      <c r="Q58" s="102">
        <v>5</v>
      </c>
      <c r="R58" s="28">
        <v>18</v>
      </c>
      <c r="S58" s="16" t="s">
        <v>482</v>
      </c>
      <c r="T58" s="32">
        <v>43894</v>
      </c>
      <c r="U58" s="124" t="s">
        <v>497</v>
      </c>
      <c r="V58" s="259" t="s">
        <v>458</v>
      </c>
      <c r="W58" s="388" t="s">
        <v>45</v>
      </c>
      <c r="X58" s="269" t="s">
        <v>234</v>
      </c>
      <c r="Y58" s="268"/>
    </row>
    <row r="59" spans="1:25" s="358" customFormat="1" ht="72" x14ac:dyDescent="0.3">
      <c r="A59" s="154" t="s">
        <v>355</v>
      </c>
      <c r="B59" s="504" t="s">
        <v>401</v>
      </c>
      <c r="C59" s="120" t="s">
        <v>95</v>
      </c>
      <c r="D59" s="242" t="s">
        <v>460</v>
      </c>
      <c r="E59" s="238" t="s">
        <v>217</v>
      </c>
      <c r="F59" s="242" t="s">
        <v>458</v>
      </c>
      <c r="G59" s="239" t="s">
        <v>42</v>
      </c>
      <c r="H59" s="242" t="s">
        <v>458</v>
      </c>
      <c r="I59" s="240" t="s">
        <v>42</v>
      </c>
      <c r="J59" s="242" t="s">
        <v>458</v>
      </c>
      <c r="K59" s="241" t="s">
        <v>42</v>
      </c>
      <c r="L59" s="16" t="s">
        <v>479</v>
      </c>
      <c r="M59" s="16" t="s">
        <v>486</v>
      </c>
      <c r="N59" s="28" t="s">
        <v>151</v>
      </c>
      <c r="O59" s="153" t="s">
        <v>315</v>
      </c>
      <c r="P59" s="16">
        <v>11</v>
      </c>
      <c r="Q59" s="102">
        <v>21</v>
      </c>
      <c r="R59" s="28">
        <v>25</v>
      </c>
      <c r="S59" s="16" t="s">
        <v>479</v>
      </c>
      <c r="T59" s="32">
        <v>44019</v>
      </c>
      <c r="U59" s="124" t="s">
        <v>497</v>
      </c>
      <c r="V59" s="259" t="s">
        <v>458</v>
      </c>
      <c r="W59" s="389" t="s">
        <v>454</v>
      </c>
      <c r="X59" s="269" t="s">
        <v>233</v>
      </c>
      <c r="Y59" s="268"/>
    </row>
    <row r="60" spans="1:25" s="358" customFormat="1" ht="72" x14ac:dyDescent="0.3">
      <c r="A60" s="154" t="s">
        <v>356</v>
      </c>
      <c r="B60" s="504" t="s">
        <v>401</v>
      </c>
      <c r="C60" s="120" t="s">
        <v>95</v>
      </c>
      <c r="D60" s="242" t="s">
        <v>174</v>
      </c>
      <c r="E60" s="238" t="s">
        <v>217</v>
      </c>
      <c r="F60" s="242" t="s">
        <v>458</v>
      </c>
      <c r="G60" s="239" t="s">
        <v>42</v>
      </c>
      <c r="H60" s="242" t="s">
        <v>458</v>
      </c>
      <c r="I60" s="240" t="s">
        <v>42</v>
      </c>
      <c r="J60" s="242" t="s">
        <v>458</v>
      </c>
      <c r="K60" s="241" t="s">
        <v>42</v>
      </c>
      <c r="L60" s="16" t="s">
        <v>479</v>
      </c>
      <c r="M60" s="16" t="s">
        <v>486</v>
      </c>
      <c r="N60" s="28" t="s">
        <v>151</v>
      </c>
      <c r="O60" s="153" t="s">
        <v>315</v>
      </c>
      <c r="P60" s="16" t="s">
        <v>45</v>
      </c>
      <c r="Q60" s="102" t="s">
        <v>45</v>
      </c>
      <c r="R60" s="28">
        <v>38</v>
      </c>
      <c r="S60" s="16" t="s">
        <v>5</v>
      </c>
      <c r="T60" s="32">
        <v>44019</v>
      </c>
      <c r="U60" s="124" t="s">
        <v>497</v>
      </c>
      <c r="V60" s="259" t="s">
        <v>458</v>
      </c>
      <c r="W60" s="389" t="s">
        <v>451</v>
      </c>
      <c r="X60" s="269" t="s">
        <v>233</v>
      </c>
      <c r="Y60" s="268"/>
    </row>
    <row r="61" spans="1:25" s="358" customFormat="1" ht="57.6" x14ac:dyDescent="0.3">
      <c r="A61" s="154" t="s">
        <v>323</v>
      </c>
      <c r="B61" s="506" t="s">
        <v>402</v>
      </c>
      <c r="C61" s="120" t="s">
        <v>95</v>
      </c>
      <c r="D61" s="242" t="s">
        <v>460</v>
      </c>
      <c r="E61" s="238" t="s">
        <v>218</v>
      </c>
      <c r="F61" s="242" t="s">
        <v>458</v>
      </c>
      <c r="G61" s="239" t="s">
        <v>42</v>
      </c>
      <c r="H61" s="242" t="s">
        <v>458</v>
      </c>
      <c r="I61" s="240" t="s">
        <v>42</v>
      </c>
      <c r="J61" s="242" t="s">
        <v>458</v>
      </c>
      <c r="K61" s="241" t="s">
        <v>42</v>
      </c>
      <c r="L61" s="16" t="s">
        <v>479</v>
      </c>
      <c r="M61" s="16" t="s">
        <v>484</v>
      </c>
      <c r="N61" s="28" t="s">
        <v>161</v>
      </c>
      <c r="O61" s="355" t="s">
        <v>324</v>
      </c>
      <c r="P61" s="16">
        <v>11</v>
      </c>
      <c r="Q61" s="102">
        <v>14</v>
      </c>
      <c r="R61" s="28">
        <v>17</v>
      </c>
      <c r="S61" s="16" t="s">
        <v>479</v>
      </c>
      <c r="T61" s="32">
        <v>42922</v>
      </c>
      <c r="U61" s="124" t="s">
        <v>498</v>
      </c>
      <c r="V61" s="259" t="s">
        <v>458</v>
      </c>
      <c r="W61" s="388" t="s">
        <v>45</v>
      </c>
      <c r="X61" s="269" t="s">
        <v>232</v>
      </c>
      <c r="Y61" s="268"/>
    </row>
    <row r="62" spans="1:25" s="358" customFormat="1" ht="86.4" x14ac:dyDescent="0.3">
      <c r="A62" s="154" t="s">
        <v>357</v>
      </c>
      <c r="B62" s="504" t="s">
        <v>403</v>
      </c>
      <c r="C62" s="120" t="s">
        <v>103</v>
      </c>
      <c r="D62" s="242" t="s">
        <v>460</v>
      </c>
      <c r="E62" s="238">
        <v>1.08E-3</v>
      </c>
      <c r="F62" s="242" t="s">
        <v>458</v>
      </c>
      <c r="G62" s="239" t="s">
        <v>42</v>
      </c>
      <c r="H62" s="242" t="s">
        <v>458</v>
      </c>
      <c r="I62" s="240" t="s">
        <v>42</v>
      </c>
      <c r="J62" s="242" t="s">
        <v>458</v>
      </c>
      <c r="K62" s="241" t="s">
        <v>42</v>
      </c>
      <c r="L62" s="16" t="s">
        <v>479</v>
      </c>
      <c r="M62" s="16" t="s">
        <v>483</v>
      </c>
      <c r="N62" s="28" t="s">
        <v>154</v>
      </c>
      <c r="O62" s="355" t="s">
        <v>316</v>
      </c>
      <c r="P62" s="16">
        <v>3</v>
      </c>
      <c r="Q62" s="102" t="s">
        <v>45</v>
      </c>
      <c r="R62" s="28" t="s">
        <v>45</v>
      </c>
      <c r="S62" s="16" t="s">
        <v>479</v>
      </c>
      <c r="T62" s="32">
        <v>43719</v>
      </c>
      <c r="U62" s="124" t="s">
        <v>499</v>
      </c>
      <c r="V62" s="259" t="s">
        <v>458</v>
      </c>
      <c r="W62" s="389" t="s">
        <v>455</v>
      </c>
      <c r="X62" s="269"/>
      <c r="Y62" s="268"/>
    </row>
    <row r="63" spans="1:25" s="358" customFormat="1" ht="244.8" x14ac:dyDescent="0.3">
      <c r="A63" s="154" t="s">
        <v>71</v>
      </c>
      <c r="B63" s="504" t="s">
        <v>404</v>
      </c>
      <c r="C63" s="120" t="s">
        <v>104</v>
      </c>
      <c r="D63" s="242" t="s">
        <v>465</v>
      </c>
      <c r="E63" s="238">
        <v>0.30499999999999999</v>
      </c>
      <c r="F63" s="242" t="s">
        <v>458</v>
      </c>
      <c r="G63" s="239" t="s">
        <v>42</v>
      </c>
      <c r="H63" s="242" t="s">
        <v>458</v>
      </c>
      <c r="I63" s="240" t="s">
        <v>42</v>
      </c>
      <c r="J63" s="242" t="s">
        <v>458</v>
      </c>
      <c r="K63" s="241" t="s">
        <v>42</v>
      </c>
      <c r="L63" s="16" t="s">
        <v>479</v>
      </c>
      <c r="M63" s="16" t="s">
        <v>486</v>
      </c>
      <c r="N63" s="28" t="s">
        <v>155</v>
      </c>
      <c r="O63" s="153" t="s">
        <v>317</v>
      </c>
      <c r="P63" s="16">
        <v>19</v>
      </c>
      <c r="Q63" s="102">
        <v>57</v>
      </c>
      <c r="R63" s="28">
        <v>59</v>
      </c>
      <c r="S63" s="16" t="s">
        <v>479</v>
      </c>
      <c r="T63" s="32">
        <v>43971</v>
      </c>
      <c r="U63" s="124" t="s">
        <v>488</v>
      </c>
      <c r="V63" s="259" t="s">
        <v>458</v>
      </c>
      <c r="W63" s="388" t="s">
        <v>45</v>
      </c>
      <c r="X63" s="269"/>
      <c r="Y63" s="268"/>
    </row>
    <row r="64" spans="1:25" s="358" customFormat="1" ht="273.60000000000002" x14ac:dyDescent="0.3">
      <c r="A64" s="154" t="s">
        <v>72</v>
      </c>
      <c r="B64" s="504" t="s">
        <v>405</v>
      </c>
      <c r="C64" s="120" t="s">
        <v>104</v>
      </c>
      <c r="D64" s="242" t="s">
        <v>465</v>
      </c>
      <c r="E64" s="238">
        <v>0.30499999999999999</v>
      </c>
      <c r="F64" s="242" t="s">
        <v>458</v>
      </c>
      <c r="G64" s="239" t="s">
        <v>42</v>
      </c>
      <c r="H64" s="242" t="s">
        <v>458</v>
      </c>
      <c r="I64" s="240" t="s">
        <v>42</v>
      </c>
      <c r="J64" s="242" t="s">
        <v>458</v>
      </c>
      <c r="K64" s="241" t="s">
        <v>42</v>
      </c>
      <c r="L64" s="16" t="s">
        <v>479</v>
      </c>
      <c r="M64" s="16" t="s">
        <v>486</v>
      </c>
      <c r="N64" s="28" t="s">
        <v>156</v>
      </c>
      <c r="O64" s="153" t="s">
        <v>318</v>
      </c>
      <c r="P64" s="16">
        <v>14</v>
      </c>
      <c r="Q64" s="102">
        <v>74</v>
      </c>
      <c r="R64" s="28">
        <v>55</v>
      </c>
      <c r="S64" s="16" t="s">
        <v>479</v>
      </c>
      <c r="T64" s="32">
        <v>43627</v>
      </c>
      <c r="U64" s="124" t="s">
        <v>488</v>
      </c>
      <c r="V64" s="259" t="s">
        <v>458</v>
      </c>
      <c r="W64" s="388" t="s">
        <v>45</v>
      </c>
      <c r="X64" s="269"/>
      <c r="Y64" s="268"/>
    </row>
    <row r="65" spans="1:26" s="358" customFormat="1" ht="28.8" x14ac:dyDescent="0.3">
      <c r="A65" s="154" t="s">
        <v>74</v>
      </c>
      <c r="B65" s="506" t="s">
        <v>45</v>
      </c>
      <c r="C65" s="120" t="s">
        <v>107</v>
      </c>
      <c r="D65" s="242" t="s">
        <v>457</v>
      </c>
      <c r="E65" s="238">
        <v>0.1</v>
      </c>
      <c r="F65" s="242" t="s">
        <v>458</v>
      </c>
      <c r="G65" s="239" t="s">
        <v>42</v>
      </c>
      <c r="H65" s="242" t="s">
        <v>458</v>
      </c>
      <c r="I65" s="240" t="s">
        <v>42</v>
      </c>
      <c r="J65" s="242" t="s">
        <v>458</v>
      </c>
      <c r="K65" s="241" t="s">
        <v>42</v>
      </c>
      <c r="L65" s="16" t="s">
        <v>5</v>
      </c>
      <c r="M65" s="16" t="s">
        <v>483</v>
      </c>
      <c r="N65" s="28" t="s">
        <v>159</v>
      </c>
      <c r="O65" s="37" t="s">
        <v>319</v>
      </c>
      <c r="P65" s="16">
        <v>7</v>
      </c>
      <c r="Q65" s="102">
        <v>11</v>
      </c>
      <c r="R65" s="28" t="s">
        <v>45</v>
      </c>
      <c r="S65" s="16" t="s">
        <v>5</v>
      </c>
      <c r="T65" s="32">
        <v>40983</v>
      </c>
      <c r="U65" s="124" t="s">
        <v>488</v>
      </c>
      <c r="V65" s="259" t="s">
        <v>458</v>
      </c>
      <c r="W65" s="388" t="s">
        <v>45</v>
      </c>
      <c r="X65" s="269"/>
      <c r="Y65" s="268"/>
    </row>
    <row r="66" spans="1:26" s="358" customFormat="1" ht="43.2" x14ac:dyDescent="0.3">
      <c r="A66" s="154" t="s">
        <v>73</v>
      </c>
      <c r="B66" s="506" t="s">
        <v>406</v>
      </c>
      <c r="C66" s="120" t="s">
        <v>105</v>
      </c>
      <c r="D66" s="242" t="s">
        <v>457</v>
      </c>
      <c r="E66" s="238">
        <v>0.125</v>
      </c>
      <c r="F66" s="242" t="s">
        <v>458</v>
      </c>
      <c r="G66" s="239" t="s">
        <v>42</v>
      </c>
      <c r="H66" s="242" t="s">
        <v>458</v>
      </c>
      <c r="I66" s="240" t="s">
        <v>42</v>
      </c>
      <c r="J66" s="242" t="s">
        <v>458</v>
      </c>
      <c r="K66" s="241" t="s">
        <v>42</v>
      </c>
      <c r="L66" s="16" t="s">
        <v>5</v>
      </c>
      <c r="M66" s="16" t="s">
        <v>483</v>
      </c>
      <c r="N66" s="16" t="s">
        <v>157</v>
      </c>
      <c r="O66" s="153" t="s">
        <v>320</v>
      </c>
      <c r="P66" s="101">
        <v>15</v>
      </c>
      <c r="Q66" s="102">
        <v>12</v>
      </c>
      <c r="R66" s="28" t="s">
        <v>45</v>
      </c>
      <c r="S66" s="16" t="s">
        <v>5</v>
      </c>
      <c r="T66" s="34">
        <v>41051</v>
      </c>
      <c r="U66" s="124" t="s">
        <v>488</v>
      </c>
      <c r="V66" s="259" t="s">
        <v>458</v>
      </c>
      <c r="W66" s="388" t="s">
        <v>45</v>
      </c>
      <c r="X66" s="267"/>
      <c r="Y66" s="268"/>
    </row>
    <row r="67" spans="1:26" s="358" customFormat="1" ht="57.6" x14ac:dyDescent="0.3">
      <c r="A67" s="154" t="s">
        <v>73</v>
      </c>
      <c r="B67" s="506" t="s">
        <v>407</v>
      </c>
      <c r="C67" s="120" t="s">
        <v>106</v>
      </c>
      <c r="D67" s="242" t="s">
        <v>457</v>
      </c>
      <c r="E67" s="238">
        <v>0.125</v>
      </c>
      <c r="F67" s="242" t="s">
        <v>458</v>
      </c>
      <c r="G67" s="239" t="s">
        <v>42</v>
      </c>
      <c r="H67" s="242" t="s">
        <v>458</v>
      </c>
      <c r="I67" s="240" t="s">
        <v>42</v>
      </c>
      <c r="J67" s="242" t="s">
        <v>458</v>
      </c>
      <c r="K67" s="241" t="s">
        <v>42</v>
      </c>
      <c r="L67" s="16" t="s">
        <v>5</v>
      </c>
      <c r="M67" s="16" t="s">
        <v>483</v>
      </c>
      <c r="N67" s="28" t="s">
        <v>158</v>
      </c>
      <c r="O67" s="153" t="s">
        <v>321</v>
      </c>
      <c r="P67" s="101">
        <v>6</v>
      </c>
      <c r="Q67" s="102">
        <v>14</v>
      </c>
      <c r="R67" s="28">
        <v>15</v>
      </c>
      <c r="S67" s="16" t="s">
        <v>5</v>
      </c>
      <c r="T67" s="35">
        <v>43790</v>
      </c>
      <c r="U67" s="124" t="s">
        <v>488</v>
      </c>
      <c r="V67" s="259" t="s">
        <v>458</v>
      </c>
      <c r="W67" s="388" t="s">
        <v>45</v>
      </c>
      <c r="X67" s="269"/>
      <c r="Y67" s="268"/>
    </row>
    <row r="68" spans="1:26" s="358" customFormat="1" ht="43.2" x14ac:dyDescent="0.3">
      <c r="A68" s="157" t="s">
        <v>337</v>
      </c>
      <c r="B68" s="516" t="s">
        <v>408</v>
      </c>
      <c r="C68" s="122" t="s">
        <v>85</v>
      </c>
      <c r="D68" s="242" t="s">
        <v>457</v>
      </c>
      <c r="E68" s="238">
        <v>0.125</v>
      </c>
      <c r="F68" s="242" t="s">
        <v>458</v>
      </c>
      <c r="G68" s="239" t="s">
        <v>42</v>
      </c>
      <c r="H68" s="242" t="s">
        <v>458</v>
      </c>
      <c r="I68" s="240" t="s">
        <v>42</v>
      </c>
      <c r="J68" s="242" t="s">
        <v>458</v>
      </c>
      <c r="K68" s="241" t="s">
        <v>42</v>
      </c>
      <c r="L68" s="16" t="s">
        <v>5</v>
      </c>
      <c r="M68" s="16" t="s">
        <v>483</v>
      </c>
      <c r="N68" s="30" t="s">
        <v>121</v>
      </c>
      <c r="O68" s="153" t="s">
        <v>267</v>
      </c>
      <c r="P68" s="381">
        <v>8</v>
      </c>
      <c r="Q68" s="105">
        <v>14</v>
      </c>
      <c r="R68" s="30">
        <v>6</v>
      </c>
      <c r="S68" s="16" t="s">
        <v>5</v>
      </c>
      <c r="T68" s="385">
        <v>42872</v>
      </c>
      <c r="U68" s="125" t="s">
        <v>488</v>
      </c>
      <c r="V68" s="259" t="s">
        <v>458</v>
      </c>
      <c r="W68" s="388" t="s">
        <v>45</v>
      </c>
      <c r="X68" s="269" t="s">
        <v>231</v>
      </c>
      <c r="Y68" s="268"/>
    </row>
    <row r="69" spans="1:26" s="160" customFormat="1" ht="86.4" x14ac:dyDescent="0.3">
      <c r="A69" s="154" t="s">
        <v>75</v>
      </c>
      <c r="B69" s="506" t="s">
        <v>409</v>
      </c>
      <c r="C69" s="120" t="s">
        <v>108</v>
      </c>
      <c r="D69" s="242" t="s">
        <v>458</v>
      </c>
      <c r="E69" s="238" t="s">
        <v>458</v>
      </c>
      <c r="F69" s="242" t="s">
        <v>458</v>
      </c>
      <c r="G69" s="239" t="s">
        <v>42</v>
      </c>
      <c r="H69" s="242" t="s">
        <v>510</v>
      </c>
      <c r="I69" s="240">
        <v>0.1</v>
      </c>
      <c r="J69" s="242" t="s">
        <v>458</v>
      </c>
      <c r="K69" s="241" t="s">
        <v>42</v>
      </c>
      <c r="L69" s="16" t="s">
        <v>479</v>
      </c>
      <c r="M69" s="16" t="s">
        <v>483</v>
      </c>
      <c r="N69" s="28" t="s">
        <v>160</v>
      </c>
      <c r="O69" s="153" t="s">
        <v>322</v>
      </c>
      <c r="P69" s="16">
        <v>5</v>
      </c>
      <c r="Q69" s="102" t="s">
        <v>45</v>
      </c>
      <c r="R69" s="28" t="s">
        <v>45</v>
      </c>
      <c r="S69" s="16" t="s">
        <v>479</v>
      </c>
      <c r="T69" s="32">
        <v>43356</v>
      </c>
      <c r="U69" s="124" t="s">
        <v>500</v>
      </c>
      <c r="V69" s="259" t="s">
        <v>458</v>
      </c>
      <c r="W69" s="388" t="s">
        <v>45</v>
      </c>
      <c r="X69" s="269"/>
      <c r="Y69" s="270"/>
      <c r="Z69" s="262"/>
    </row>
    <row r="70" spans="1:26" s="358" customFormat="1" ht="43.5" customHeight="1" x14ac:dyDescent="0.3">
      <c r="A70" s="191" t="s">
        <v>76</v>
      </c>
      <c r="B70" s="517" t="s">
        <v>410</v>
      </c>
      <c r="C70" s="123" t="s">
        <v>109</v>
      </c>
      <c r="D70" s="487" t="s">
        <v>457</v>
      </c>
      <c r="E70" s="246">
        <v>0.125</v>
      </c>
      <c r="F70" s="487" t="s">
        <v>458</v>
      </c>
      <c r="G70" s="247" t="s">
        <v>42</v>
      </c>
      <c r="H70" s="487" t="s">
        <v>458</v>
      </c>
      <c r="I70" s="248" t="s">
        <v>42</v>
      </c>
      <c r="J70" s="487" t="s">
        <v>458</v>
      </c>
      <c r="K70" s="246" t="s">
        <v>42</v>
      </c>
      <c r="L70" s="100" t="s">
        <v>5</v>
      </c>
      <c r="M70" s="100" t="s">
        <v>483</v>
      </c>
      <c r="N70" s="27" t="s">
        <v>162</v>
      </c>
      <c r="O70" s="360" t="s">
        <v>325</v>
      </c>
      <c r="P70" s="100">
        <v>2</v>
      </c>
      <c r="Q70" s="27" t="s">
        <v>45</v>
      </c>
      <c r="R70" s="27" t="s">
        <v>45</v>
      </c>
      <c r="S70" s="100" t="s">
        <v>5</v>
      </c>
      <c r="T70" s="31">
        <v>42793</v>
      </c>
      <c r="U70" s="123" t="s">
        <v>488</v>
      </c>
      <c r="V70" s="209" t="s">
        <v>458</v>
      </c>
      <c r="W70" s="388" t="s">
        <v>45</v>
      </c>
      <c r="X70" s="271"/>
      <c r="Y70" s="268"/>
    </row>
    <row r="71" spans="1:26" s="159" customFormat="1" ht="43.2" x14ac:dyDescent="0.3">
      <c r="A71" s="192" t="s">
        <v>201</v>
      </c>
      <c r="B71" s="518" t="s">
        <v>45</v>
      </c>
      <c r="C71" s="125" t="s">
        <v>113</v>
      </c>
      <c r="D71" s="488" t="s">
        <v>460</v>
      </c>
      <c r="E71" s="249" t="s">
        <v>219</v>
      </c>
      <c r="F71" s="488" t="s">
        <v>458</v>
      </c>
      <c r="G71" s="250" t="s">
        <v>42</v>
      </c>
      <c r="H71" s="488" t="s">
        <v>459</v>
      </c>
      <c r="I71" s="251" t="s">
        <v>42</v>
      </c>
      <c r="J71" s="488" t="s">
        <v>458</v>
      </c>
      <c r="K71" s="249" t="s">
        <v>42</v>
      </c>
      <c r="L71" s="162" t="s">
        <v>479</v>
      </c>
      <c r="M71" s="162" t="s">
        <v>483</v>
      </c>
      <c r="N71" s="30" t="s">
        <v>202</v>
      </c>
      <c r="O71" s="361" t="s">
        <v>326</v>
      </c>
      <c r="P71" s="162">
        <v>4</v>
      </c>
      <c r="Q71" s="30" t="s">
        <v>45</v>
      </c>
      <c r="R71" s="30" t="s">
        <v>45</v>
      </c>
      <c r="S71" s="162" t="s">
        <v>479</v>
      </c>
      <c r="T71" s="163">
        <v>43893</v>
      </c>
      <c r="U71" s="125" t="s">
        <v>488</v>
      </c>
      <c r="V71" s="164" t="s">
        <v>458</v>
      </c>
      <c r="W71" s="388" t="s">
        <v>45</v>
      </c>
      <c r="X71" s="269"/>
      <c r="Y71" s="268"/>
      <c r="Z71" s="263"/>
    </row>
    <row r="72" spans="1:26" s="159" customFormat="1" ht="86.4" x14ac:dyDescent="0.3">
      <c r="A72" s="193" t="s">
        <v>77</v>
      </c>
      <c r="B72" s="519" t="s">
        <v>411</v>
      </c>
      <c r="C72" s="124" t="s">
        <v>110</v>
      </c>
      <c r="D72" s="242" t="s">
        <v>460</v>
      </c>
      <c r="E72" s="238" t="s">
        <v>220</v>
      </c>
      <c r="F72" s="242" t="s">
        <v>458</v>
      </c>
      <c r="G72" s="239" t="s">
        <v>42</v>
      </c>
      <c r="H72" s="242" t="s">
        <v>458</v>
      </c>
      <c r="I72" s="240" t="s">
        <v>42</v>
      </c>
      <c r="J72" s="242" t="s">
        <v>458</v>
      </c>
      <c r="K72" s="238" t="s">
        <v>42</v>
      </c>
      <c r="L72" s="16" t="s">
        <v>482</v>
      </c>
      <c r="M72" s="16" t="s">
        <v>485</v>
      </c>
      <c r="N72" s="16" t="s">
        <v>163</v>
      </c>
      <c r="O72" s="355" t="s">
        <v>327</v>
      </c>
      <c r="P72" s="16">
        <v>5</v>
      </c>
      <c r="Q72" s="28">
        <v>3</v>
      </c>
      <c r="R72" s="28" t="s">
        <v>45</v>
      </c>
      <c r="S72" s="16" t="s">
        <v>482</v>
      </c>
      <c r="T72" s="32">
        <v>42963</v>
      </c>
      <c r="U72" s="124" t="s">
        <v>501</v>
      </c>
      <c r="V72" s="259" t="s">
        <v>475</v>
      </c>
      <c r="W72" s="388" t="s">
        <v>45</v>
      </c>
      <c r="X72" s="269"/>
      <c r="Y72" s="268"/>
      <c r="Z72" s="263"/>
    </row>
    <row r="73" spans="1:26" s="161" customFormat="1" ht="72" x14ac:dyDescent="0.3">
      <c r="A73" s="193" t="s">
        <v>181</v>
      </c>
      <c r="B73" s="513" t="s">
        <v>412</v>
      </c>
      <c r="C73" s="124" t="s">
        <v>187</v>
      </c>
      <c r="D73" s="242" t="s">
        <v>457</v>
      </c>
      <c r="E73" s="238">
        <v>0.06</v>
      </c>
      <c r="F73" s="242" t="s">
        <v>458</v>
      </c>
      <c r="G73" s="239" t="s">
        <v>42</v>
      </c>
      <c r="H73" s="242" t="s">
        <v>458</v>
      </c>
      <c r="I73" s="240" t="s">
        <v>42</v>
      </c>
      <c r="J73" s="242" t="s">
        <v>458</v>
      </c>
      <c r="K73" s="238" t="s">
        <v>42</v>
      </c>
      <c r="L73" s="16" t="s">
        <v>479</v>
      </c>
      <c r="M73" s="16" t="s">
        <v>483</v>
      </c>
      <c r="N73" s="28" t="s">
        <v>182</v>
      </c>
      <c r="O73" s="153" t="s">
        <v>328</v>
      </c>
      <c r="P73" s="16">
        <v>14</v>
      </c>
      <c r="Q73" s="28">
        <v>37</v>
      </c>
      <c r="R73" s="28" t="s">
        <v>45</v>
      </c>
      <c r="S73" s="16" t="s">
        <v>479</v>
      </c>
      <c r="T73" s="32">
        <v>40605</v>
      </c>
      <c r="U73" s="124" t="s">
        <v>45</v>
      </c>
      <c r="V73" s="259" t="s">
        <v>458</v>
      </c>
      <c r="W73" s="388" t="s">
        <v>45</v>
      </c>
      <c r="X73" s="269"/>
      <c r="Y73" s="272"/>
      <c r="Z73" s="264"/>
    </row>
    <row r="74" spans="1:26" s="358" customFormat="1" ht="43.2" x14ac:dyDescent="0.3">
      <c r="A74" s="193" t="s">
        <v>78</v>
      </c>
      <c r="B74" s="513" t="s">
        <v>45</v>
      </c>
      <c r="C74" s="124" t="s">
        <v>111</v>
      </c>
      <c r="D74" s="242" t="s">
        <v>457</v>
      </c>
      <c r="E74" s="238">
        <v>0.1</v>
      </c>
      <c r="F74" s="242" t="s">
        <v>458</v>
      </c>
      <c r="G74" s="239" t="s">
        <v>42</v>
      </c>
      <c r="H74" s="242" t="s">
        <v>458</v>
      </c>
      <c r="I74" s="240" t="s">
        <v>42</v>
      </c>
      <c r="J74" s="242" t="s">
        <v>458</v>
      </c>
      <c r="K74" s="238" t="s">
        <v>42</v>
      </c>
      <c r="L74" s="16" t="s">
        <v>5</v>
      </c>
      <c r="M74" s="16" t="s">
        <v>483</v>
      </c>
      <c r="N74" s="28" t="s">
        <v>164</v>
      </c>
      <c r="O74" s="153" t="s">
        <v>329</v>
      </c>
      <c r="P74" s="101">
        <v>9</v>
      </c>
      <c r="Q74" s="28">
        <v>24</v>
      </c>
      <c r="R74" s="28" t="s">
        <v>45</v>
      </c>
      <c r="S74" s="16" t="s">
        <v>5</v>
      </c>
      <c r="T74" s="35">
        <v>40317</v>
      </c>
      <c r="U74" s="124" t="s">
        <v>502</v>
      </c>
      <c r="V74" s="259" t="s">
        <v>458</v>
      </c>
      <c r="W74" s="388" t="s">
        <v>45</v>
      </c>
      <c r="X74" s="273"/>
      <c r="Y74" s="268"/>
    </row>
    <row r="75" spans="1:26" s="358" customFormat="1" ht="55.5" customHeight="1" x14ac:dyDescent="0.3">
      <c r="A75" s="194" t="s">
        <v>79</v>
      </c>
      <c r="B75" s="520" t="s">
        <v>45</v>
      </c>
      <c r="C75" s="199" t="s">
        <v>112</v>
      </c>
      <c r="D75" s="489" t="s">
        <v>457</v>
      </c>
      <c r="E75" s="252">
        <v>0.12</v>
      </c>
      <c r="F75" s="489" t="s">
        <v>458</v>
      </c>
      <c r="G75" s="253" t="s">
        <v>42</v>
      </c>
      <c r="H75" s="489" t="s">
        <v>458</v>
      </c>
      <c r="I75" s="254" t="s">
        <v>42</v>
      </c>
      <c r="J75" s="489" t="s">
        <v>458</v>
      </c>
      <c r="K75" s="252" t="s">
        <v>42</v>
      </c>
      <c r="L75" s="200" t="s">
        <v>5</v>
      </c>
      <c r="M75" s="200" t="s">
        <v>483</v>
      </c>
      <c r="N75" s="201" t="s">
        <v>166</v>
      </c>
      <c r="O75" s="362" t="s">
        <v>330</v>
      </c>
      <c r="P75" s="380">
        <v>8</v>
      </c>
      <c r="Q75" s="201">
        <v>17</v>
      </c>
      <c r="R75" s="201" t="s">
        <v>45</v>
      </c>
      <c r="S75" s="200" t="s">
        <v>5</v>
      </c>
      <c r="T75" s="384">
        <v>41982</v>
      </c>
      <c r="U75" s="199" t="s">
        <v>503</v>
      </c>
      <c r="V75" s="164" t="s">
        <v>458</v>
      </c>
      <c r="W75" s="388" t="s">
        <v>45</v>
      </c>
      <c r="X75" s="327"/>
      <c r="Y75" s="328"/>
    </row>
    <row r="76" spans="1:26" s="159" customFormat="1" ht="75" customHeight="1" x14ac:dyDescent="0.3">
      <c r="A76" s="208" t="s">
        <v>332</v>
      </c>
      <c r="B76" s="513" t="s">
        <v>45</v>
      </c>
      <c r="C76" s="124" t="s">
        <v>112</v>
      </c>
      <c r="D76" s="242" t="s">
        <v>457</v>
      </c>
      <c r="E76" s="238">
        <v>5.2499999999999998E-2</v>
      </c>
      <c r="F76" s="242" t="s">
        <v>458</v>
      </c>
      <c r="G76" s="239" t="s">
        <v>42</v>
      </c>
      <c r="H76" s="242" t="s">
        <v>458</v>
      </c>
      <c r="I76" s="240" t="s">
        <v>42</v>
      </c>
      <c r="J76" s="242" t="s">
        <v>458</v>
      </c>
      <c r="K76" s="238" t="s">
        <v>42</v>
      </c>
      <c r="L76" s="16" t="s">
        <v>5</v>
      </c>
      <c r="M76" s="16" t="s">
        <v>483</v>
      </c>
      <c r="N76" s="28" t="s">
        <v>165</v>
      </c>
      <c r="O76" s="355" t="s">
        <v>331</v>
      </c>
      <c r="P76" s="16">
        <v>8</v>
      </c>
      <c r="Q76" s="28">
        <v>23</v>
      </c>
      <c r="R76" s="28" t="s">
        <v>45</v>
      </c>
      <c r="S76" s="16" t="s">
        <v>5</v>
      </c>
      <c r="T76" s="32">
        <v>41682</v>
      </c>
      <c r="U76" s="124" t="s">
        <v>504</v>
      </c>
      <c r="V76" s="329" t="s">
        <v>458</v>
      </c>
      <c r="W76" s="388" t="s">
        <v>45</v>
      </c>
      <c r="X76" s="269"/>
      <c r="Y76" s="268"/>
    </row>
    <row r="77" spans="1:26" s="159" customFormat="1" ht="43.2" x14ac:dyDescent="0.3">
      <c r="A77" s="208" t="s">
        <v>80</v>
      </c>
      <c r="B77" s="513" t="s">
        <v>45</v>
      </c>
      <c r="C77" s="124" t="s">
        <v>113</v>
      </c>
      <c r="D77" s="242" t="s">
        <v>460</v>
      </c>
      <c r="E77" s="238" t="s">
        <v>220</v>
      </c>
      <c r="F77" s="242" t="s">
        <v>458</v>
      </c>
      <c r="G77" s="239" t="s">
        <v>42</v>
      </c>
      <c r="H77" s="242" t="s">
        <v>458</v>
      </c>
      <c r="I77" s="240" t="s">
        <v>42</v>
      </c>
      <c r="J77" s="242" t="s">
        <v>458</v>
      </c>
      <c r="K77" s="238" t="s">
        <v>42</v>
      </c>
      <c r="L77" s="16" t="s">
        <v>481</v>
      </c>
      <c r="M77" s="16" t="s">
        <v>484</v>
      </c>
      <c r="N77" s="28" t="s">
        <v>167</v>
      </c>
      <c r="O77" s="355" t="s">
        <v>333</v>
      </c>
      <c r="P77" s="16" t="s">
        <v>45</v>
      </c>
      <c r="Q77" s="28">
        <v>4</v>
      </c>
      <c r="R77" s="28" t="s">
        <v>45</v>
      </c>
      <c r="S77" s="16" t="s">
        <v>481</v>
      </c>
      <c r="T77" s="32">
        <v>43452</v>
      </c>
      <c r="U77" s="124" t="s">
        <v>505</v>
      </c>
      <c r="V77" s="329" t="s">
        <v>458</v>
      </c>
      <c r="W77" s="388" t="s">
        <v>45</v>
      </c>
      <c r="X77" s="269"/>
      <c r="Y77" s="268"/>
    </row>
    <row r="78" spans="1:26" s="159" customFormat="1" ht="86.4" x14ac:dyDescent="0.3">
      <c r="A78" s="208" t="s">
        <v>81</v>
      </c>
      <c r="B78" s="519" t="s">
        <v>413</v>
      </c>
      <c r="C78" s="124" t="s">
        <v>190</v>
      </c>
      <c r="D78" s="242" t="s">
        <v>460</v>
      </c>
      <c r="E78" s="238" t="s">
        <v>209</v>
      </c>
      <c r="F78" s="242" t="s">
        <v>458</v>
      </c>
      <c r="G78" s="239" t="s">
        <v>42</v>
      </c>
      <c r="H78" s="242" t="s">
        <v>458</v>
      </c>
      <c r="I78" s="240" t="s">
        <v>42</v>
      </c>
      <c r="J78" s="242" t="s">
        <v>458</v>
      </c>
      <c r="K78" s="238" t="s">
        <v>42</v>
      </c>
      <c r="L78" s="16" t="s">
        <v>482</v>
      </c>
      <c r="M78" s="16" t="s">
        <v>484</v>
      </c>
      <c r="N78" s="28" t="s">
        <v>168</v>
      </c>
      <c r="O78" s="153" t="s">
        <v>334</v>
      </c>
      <c r="P78" s="16">
        <v>5</v>
      </c>
      <c r="Q78" s="28">
        <v>7</v>
      </c>
      <c r="R78" s="28">
        <v>8</v>
      </c>
      <c r="S78" s="16" t="s">
        <v>482</v>
      </c>
      <c r="T78" s="32">
        <v>43967</v>
      </c>
      <c r="U78" s="124" t="s">
        <v>506</v>
      </c>
      <c r="V78" s="329" t="s">
        <v>458</v>
      </c>
      <c r="W78" s="388" t="s">
        <v>45</v>
      </c>
      <c r="X78" s="269"/>
      <c r="Y78" s="268"/>
    </row>
    <row r="79" spans="1:26" s="159" customFormat="1" ht="316.8" x14ac:dyDescent="0.3">
      <c r="A79" s="208" t="s">
        <v>189</v>
      </c>
      <c r="B79" s="519" t="s">
        <v>414</v>
      </c>
      <c r="C79" s="124" t="s">
        <v>113</v>
      </c>
      <c r="D79" s="242" t="s">
        <v>457</v>
      </c>
      <c r="E79" s="238">
        <v>8.4000000000000005E-2</v>
      </c>
      <c r="F79" s="242" t="s">
        <v>458</v>
      </c>
      <c r="G79" s="239" t="s">
        <v>42</v>
      </c>
      <c r="H79" s="242" t="s">
        <v>458</v>
      </c>
      <c r="I79" s="240" t="s">
        <v>42</v>
      </c>
      <c r="J79" s="242" t="s">
        <v>458</v>
      </c>
      <c r="K79" s="238" t="s">
        <v>42</v>
      </c>
      <c r="L79" s="16" t="s">
        <v>5</v>
      </c>
      <c r="M79" s="16" t="s">
        <v>483</v>
      </c>
      <c r="N79" s="28" t="s">
        <v>180</v>
      </c>
      <c r="O79" s="153" t="s">
        <v>335</v>
      </c>
      <c r="P79" s="16">
        <v>4</v>
      </c>
      <c r="Q79" s="28">
        <v>9</v>
      </c>
      <c r="R79" s="28" t="s">
        <v>45</v>
      </c>
      <c r="S79" s="16" t="s">
        <v>479</v>
      </c>
      <c r="T79" s="32">
        <v>43164</v>
      </c>
      <c r="U79" s="124" t="s">
        <v>507</v>
      </c>
      <c r="V79" s="329" t="s">
        <v>458</v>
      </c>
      <c r="W79" s="388" t="s">
        <v>45</v>
      </c>
      <c r="X79" s="269"/>
      <c r="Y79" s="268"/>
    </row>
    <row r="80" spans="1:26" s="159" customFormat="1" ht="54.75" customHeight="1" x14ac:dyDescent="0.3">
      <c r="A80" s="208" t="s">
        <v>82</v>
      </c>
      <c r="B80" s="513" t="s">
        <v>45</v>
      </c>
      <c r="C80" s="124" t="s">
        <v>114</v>
      </c>
      <c r="D80" s="242" t="s">
        <v>457</v>
      </c>
      <c r="E80" s="238">
        <v>0.125</v>
      </c>
      <c r="F80" s="242" t="s">
        <v>458</v>
      </c>
      <c r="G80" s="239" t="s">
        <v>42</v>
      </c>
      <c r="H80" s="242" t="s">
        <v>458</v>
      </c>
      <c r="I80" s="240" t="s">
        <v>42</v>
      </c>
      <c r="J80" s="242" t="s">
        <v>458</v>
      </c>
      <c r="K80" s="238" t="s">
        <v>42</v>
      </c>
      <c r="L80" s="16" t="s">
        <v>5</v>
      </c>
      <c r="M80" s="16" t="s">
        <v>483</v>
      </c>
      <c r="N80" s="28" t="s">
        <v>169</v>
      </c>
      <c r="O80" s="153" t="s">
        <v>336</v>
      </c>
      <c r="P80" s="16">
        <v>3</v>
      </c>
      <c r="Q80" s="28">
        <v>3</v>
      </c>
      <c r="R80" s="28" t="s">
        <v>45</v>
      </c>
      <c r="S80" s="16" t="s">
        <v>5</v>
      </c>
      <c r="T80" s="32">
        <v>42720</v>
      </c>
      <c r="U80" s="124" t="s">
        <v>508</v>
      </c>
      <c r="V80" s="329" t="s">
        <v>458</v>
      </c>
      <c r="W80" s="388" t="s">
        <v>45</v>
      </c>
      <c r="X80" s="269"/>
      <c r="Y80" s="268"/>
    </row>
    <row r="81" spans="1:25" s="6" customFormat="1" ht="54.75" customHeight="1" x14ac:dyDescent="0.3">
      <c r="A81" s="363" t="s">
        <v>358</v>
      </c>
      <c r="B81" s="521" t="s">
        <v>415</v>
      </c>
      <c r="C81" s="124" t="s">
        <v>103</v>
      </c>
      <c r="D81" s="242" t="s">
        <v>460</v>
      </c>
      <c r="E81" s="365" t="s">
        <v>222</v>
      </c>
      <c r="F81" s="242" t="s">
        <v>458</v>
      </c>
      <c r="G81" s="239" t="s">
        <v>42</v>
      </c>
      <c r="H81" s="242" t="s">
        <v>458</v>
      </c>
      <c r="I81" s="240" t="s">
        <v>42</v>
      </c>
      <c r="J81" s="242" t="s">
        <v>458</v>
      </c>
      <c r="K81" s="238" t="s">
        <v>42</v>
      </c>
      <c r="L81" s="368" t="s">
        <v>5</v>
      </c>
      <c r="M81" s="16" t="s">
        <v>486</v>
      </c>
      <c r="N81" s="369" t="s">
        <v>223</v>
      </c>
      <c r="O81" s="370" t="s">
        <v>293</v>
      </c>
      <c r="P81" s="368">
        <v>46</v>
      </c>
      <c r="Q81" s="28" t="s">
        <v>45</v>
      </c>
      <c r="R81" s="369">
        <v>28</v>
      </c>
      <c r="S81" s="16" t="s">
        <v>5</v>
      </c>
      <c r="T81" s="371">
        <v>43441</v>
      </c>
      <c r="U81" s="372" t="s">
        <v>509</v>
      </c>
      <c r="V81" s="329"/>
      <c r="W81" s="198" t="s">
        <v>456</v>
      </c>
      <c r="X81" s="374"/>
      <c r="Y81" s="375"/>
    </row>
    <row r="82" spans="1:25" s="6" customFormat="1" ht="54.75" customHeight="1" x14ac:dyDescent="0.3">
      <c r="A82" s="363"/>
      <c r="B82" s="522"/>
      <c r="C82" s="364"/>
      <c r="D82" s="490"/>
      <c r="E82" s="365"/>
      <c r="F82" s="490"/>
      <c r="G82" s="366"/>
      <c r="H82" s="490"/>
      <c r="I82" s="367"/>
      <c r="J82" s="490"/>
      <c r="K82" s="365"/>
      <c r="L82" s="368"/>
      <c r="M82" s="368"/>
      <c r="N82" s="369"/>
      <c r="O82" s="370"/>
      <c r="P82" s="368"/>
      <c r="Q82" s="369"/>
      <c r="R82" s="369"/>
      <c r="S82" s="368"/>
      <c r="T82" s="371"/>
      <c r="U82" s="372"/>
      <c r="V82" s="373"/>
      <c r="W82" s="388" t="s">
        <v>45</v>
      </c>
      <c r="X82" s="374"/>
      <c r="Y82" s="375"/>
    </row>
    <row r="83" spans="1:25" s="353" customFormat="1" ht="72.75" customHeight="1" x14ac:dyDescent="0.3">
      <c r="A83" s="276" t="s">
        <v>428</v>
      </c>
      <c r="B83" s="523" t="s">
        <v>541</v>
      </c>
      <c r="C83" s="524" t="s">
        <v>429</v>
      </c>
      <c r="D83" s="491" t="s">
        <v>430</v>
      </c>
      <c r="E83" s="525" t="s">
        <v>431</v>
      </c>
      <c r="F83" s="525" t="s">
        <v>432</v>
      </c>
      <c r="G83" s="525" t="s">
        <v>431</v>
      </c>
      <c r="H83" s="491" t="s">
        <v>466</v>
      </c>
      <c r="I83" s="525" t="s">
        <v>431</v>
      </c>
      <c r="J83" s="525" t="s">
        <v>433</v>
      </c>
      <c r="K83" s="525" t="s">
        <v>431</v>
      </c>
      <c r="L83" s="491" t="str">
        <f t="shared" ref="L83" si="0">+L$3</f>
        <v xml:space="preserve">
Salud pública</v>
      </c>
      <c r="M83" s="491" t="s">
        <v>438</v>
      </c>
      <c r="N83" s="491" t="str">
        <f>+N$3</f>
        <v xml:space="preserve">
Número de registro de la EPA</v>
      </c>
      <c r="O83" s="525" t="s">
        <v>434</v>
      </c>
      <c r="P83" s="278" t="s">
        <v>435</v>
      </c>
      <c r="Q83" s="278" t="s">
        <v>444</v>
      </c>
      <c r="R83" s="278" t="s">
        <v>435</v>
      </c>
      <c r="S83" s="277" t="s">
        <v>438</v>
      </c>
      <c r="T83" s="278" t="s">
        <v>436</v>
      </c>
      <c r="U83" s="278" t="s">
        <v>542</v>
      </c>
      <c r="V83" s="493" t="s">
        <v>437</v>
      </c>
      <c r="W83" s="387"/>
      <c r="X83" s="275"/>
    </row>
    <row r="84" spans="1:25" s="353" customFormat="1" ht="57.75" customHeight="1" x14ac:dyDescent="0.3">
      <c r="A84" s="526"/>
      <c r="B84" s="527"/>
      <c r="C84" s="273"/>
      <c r="D84" s="242"/>
      <c r="E84" s="243"/>
      <c r="F84" s="242"/>
      <c r="G84" s="239"/>
      <c r="H84" s="242"/>
      <c r="I84" s="240"/>
      <c r="J84" s="242"/>
      <c r="K84" s="241"/>
      <c r="L84" s="528"/>
      <c r="M84" s="528"/>
      <c r="N84" s="528"/>
      <c r="O84" s="529"/>
      <c r="P84" s="279"/>
      <c r="Q84" s="279"/>
      <c r="R84" s="279"/>
      <c r="S84" s="279"/>
      <c r="T84" s="326"/>
      <c r="U84" s="269"/>
      <c r="V84" s="280"/>
      <c r="W84" s="280"/>
      <c r="X84" s="269"/>
      <c r="Y84" s="268"/>
    </row>
    <row r="85" spans="1:25" ht="28.5" customHeight="1" x14ac:dyDescent="0.3">
      <c r="A85" s="530"/>
      <c r="B85" s="531"/>
      <c r="C85" s="273"/>
      <c r="D85" s="492"/>
      <c r="E85" s="532"/>
      <c r="F85" s="492"/>
      <c r="G85" s="532"/>
      <c r="H85" s="492"/>
      <c r="I85" s="532"/>
      <c r="J85" s="492"/>
      <c r="K85" s="532"/>
      <c r="L85" s="528"/>
      <c r="M85" s="528"/>
      <c r="N85" s="528"/>
      <c r="O85" s="533"/>
      <c r="P85" s="279"/>
      <c r="Q85" s="279"/>
      <c r="R85" s="279"/>
      <c r="S85" s="279"/>
      <c r="T85" s="279"/>
      <c r="U85" s="269"/>
      <c r="V85" s="280"/>
      <c r="W85" s="280"/>
      <c r="X85" s="269"/>
      <c r="Y85" s="268"/>
    </row>
    <row r="86" spans="1:25" ht="28.5" customHeight="1" x14ac:dyDescent="0.3">
      <c r="A86" s="530"/>
      <c r="B86" s="531"/>
      <c r="C86" s="273"/>
      <c r="D86" s="492"/>
      <c r="E86" s="532"/>
      <c r="F86" s="492"/>
      <c r="G86" s="532"/>
      <c r="H86" s="492"/>
      <c r="I86" s="532"/>
      <c r="J86" s="492"/>
      <c r="K86" s="532"/>
      <c r="L86" s="528"/>
      <c r="M86" s="528"/>
      <c r="N86" s="528"/>
      <c r="O86" s="533"/>
      <c r="P86" s="279"/>
      <c r="Q86" s="279"/>
      <c r="R86" s="279"/>
      <c r="S86" s="279"/>
      <c r="T86" s="279"/>
      <c r="U86" s="269"/>
      <c r="V86" s="280"/>
      <c r="W86" s="280"/>
      <c r="X86" s="269"/>
      <c r="Y86" s="268"/>
    </row>
    <row r="87" spans="1:25" ht="28.5" customHeight="1" x14ac:dyDescent="0.3">
      <c r="A87" s="530"/>
      <c r="B87" s="531"/>
      <c r="C87" s="273"/>
      <c r="D87" s="492"/>
      <c r="E87" s="532"/>
      <c r="F87" s="492"/>
      <c r="G87" s="532"/>
      <c r="H87" s="492"/>
      <c r="I87" s="532"/>
      <c r="J87" s="492"/>
      <c r="K87" s="532"/>
      <c r="L87" s="528"/>
      <c r="M87" s="528"/>
      <c r="N87" s="528"/>
      <c r="O87" s="533"/>
      <c r="P87" s="279"/>
      <c r="Q87" s="279"/>
      <c r="R87" s="279"/>
      <c r="S87" s="279"/>
      <c r="T87" s="279"/>
      <c r="U87" s="269"/>
      <c r="V87" s="280"/>
      <c r="W87" s="280"/>
      <c r="X87" s="269"/>
      <c r="Y87" s="268"/>
    </row>
    <row r="88" spans="1:25" x14ac:dyDescent="0.3">
      <c r="X88" s="275"/>
      <c r="Y88" s="274"/>
    </row>
  </sheetData>
  <autoFilter ref="A3:V83">
    <sortState ref="A4:V77">
      <sortCondition ref="A3:A74"/>
    </sortState>
  </autoFilter>
  <mergeCells count="1">
    <mergeCell ref="O2:S2"/>
  </mergeCells>
  <dataValidations xWindow="787" yWindow="515" count="7">
    <dataValidation allowBlank="1" showErrorMessage="1" promptTitle="Label" prompt="Select Yes for Labeled Uses" sqref="S83"/>
    <dataValidation type="list" allowBlank="1" showInputMessage="1" showErrorMessage="1" promptTitle="Label" prompt="Select Yes for Labeled Uses" sqref="L4">
      <formula1>$K$4:$K$9</formula1>
    </dataValidation>
    <dataValidation type="list" allowBlank="1" showErrorMessage="1" promptTitle="OMRI status" sqref="M37:M41 M44 M47:M58 M61 M63:M69">
      <formula1>$N$4:$N$9</formula1>
    </dataValidation>
    <dataValidation type="list" allowBlank="1" showInputMessage="1" showErrorMessage="1" promptTitle="Organic Acid Ingredients" prompt="Select the active ingredient from the list for this category._x000a_Manually enter the strength (percent) of each in the next column" sqref="F84 F37:F41 F44 F47:F58 F61 F63:F69">
      <formula1>$D$4:$D$12</formula1>
    </dataValidation>
    <dataValidation type="list" allowBlank="1" showInputMessage="1" showErrorMessage="1" promptTitle="Oxidizer Ingredients" prompt="Select the active ingredient from the list for this category._x000a_Manually enter the strength (percent) of each in the next column._x000a_" sqref="D4">
      <formula1>$D$4:$D$77</formula1>
    </dataValidation>
    <dataValidation type="list" allowBlank="1" showInputMessage="1" showErrorMessage="1" promptTitle="Organic Acid Ingredients" prompt="Select the active ingredient from the list for this category._x000a_Manually enter the strength (percent) of each in the next column" sqref="F42:F43 F45:F46 F59:F60 F62">
      <formula1>$D$4:$D$13</formula1>
    </dataValidation>
    <dataValidation type="list" allowBlank="1" showErrorMessage="1" promptTitle="OMRI status" sqref="M42:M43 M45:M46 M59:M60 M62">
      <formula1>$N$4:$N$10</formula1>
    </dataValidation>
  </dataValidations>
  <hyperlinks>
    <hyperlink ref="X4" r:id="rId1"/>
    <hyperlink ref="Y5" r:id="rId2"/>
    <hyperlink ref="Y6" r:id="rId3"/>
    <hyperlink ref="O4" r:id="rId4"/>
    <hyperlink ref="O5" r:id="rId5"/>
    <hyperlink ref="O6" r:id="rId6"/>
    <hyperlink ref="O7" r:id="rId7"/>
    <hyperlink ref="Y10" r:id="rId8" display="http://www.bestsanitizers.com/products/surface-sanitizers/alpet-d2-surface-sanitizer"/>
    <hyperlink ref="Y17" r:id="rId9" display="https://iaspub.epa.gov/apex/pesticides/f?p=PPLS:102:::NO::P102_REG_NUM:2792-62"/>
    <hyperlink ref="X11" r:id="rId10" display="https://iaspub.epa.gov/apex/pesticides/f?p=PPLS:102:::NO::P102_REG_NUM:9150-2"/>
    <hyperlink ref="X12" r:id="rId11" display="https://iaspub.epa.gov/apex/pesticides/f?p=PPLS:102:::NO::P102_REG_NUM:1677-234"/>
    <hyperlink ref="O29" r:id="rId12" display="https://iaspub.epa.gov/apex/pesticides/f?p=PPLS:102:::NO::P102_REG_NUM:63838-2"/>
    <hyperlink ref="X8" r:id="rId13" display="http://www.bestsanitizers.com/products/surface-sanitizers/alpet-d2-surface-sanitizer"/>
    <hyperlink ref="O8" r:id="rId14"/>
    <hyperlink ref="X9" r:id="rId15" display="http://www.bestsanitizers.com/products/surface-sanitizers/alpet-d2-surface-sanitizer"/>
    <hyperlink ref="O9" r:id="rId16"/>
    <hyperlink ref="O42" r:id="rId17"/>
    <hyperlink ref="O43" r:id="rId18"/>
    <hyperlink ref="O45" r:id="rId19"/>
    <hyperlink ref="O46" r:id="rId20"/>
    <hyperlink ref="O62" r:id="rId21"/>
    <hyperlink ref="O81" r:id="rId22"/>
    <hyperlink ref="O10" r:id="rId23"/>
    <hyperlink ref="O13" r:id="rId24"/>
    <hyperlink ref="O14" r:id="rId25"/>
    <hyperlink ref="O16" r:id="rId26"/>
    <hyperlink ref="O21" r:id="rId27"/>
  </hyperlinks>
  <pageMargins left="0.7" right="0.7" top="0.75" bottom="0.75" header="0.3" footer="0.3"/>
  <pageSetup orientation="portrait" r:id="rId28"/>
  <drawing r:id="rId29"/>
  <legacyDrawing r:id="rId30"/>
  <extLst>
    <ext xmlns:x14="http://schemas.microsoft.com/office/spreadsheetml/2009/9/main" uri="{CCE6A557-97BC-4b89-ADB6-D9C93CAAB3DF}">
      <x14:dataValidations xmlns:xm="http://schemas.microsoft.com/office/excel/2006/main" xWindow="787" yWindow="515" count="12">
        <x14:dataValidation type="list" allowBlank="1" showInputMessage="1" showErrorMessage="1" promptTitle="Label" prompt="Select Yes for Labeled Uses">
          <x14:formula1>
            <xm:f>Listas!$K$4:$K$9</xm:f>
          </x14:formula1>
          <xm:sqref>S4</xm:sqref>
        </x14:dataValidation>
        <x14:dataValidation type="list" allowBlank="1" showInputMessage="1" showErrorMessage="1" promptTitle="OMRI status">
          <x14:formula1>
            <xm:f>Listas!$N$4:$N$9</xm:f>
          </x14:formula1>
          <xm:sqref>M4</xm:sqref>
        </x14:dataValidation>
        <x14:dataValidation type="list" allowBlank="1" showErrorMessage="1" promptTitle="Label" prompt="Select Yes for Labeled Uses">
          <x14:formula1>
            <xm:f>Listas!$K$4:$K$7</xm:f>
          </x14:formula1>
          <xm:sqref>S10:S35 L63:L69 L10:L35 L5:L7 S5:S7 L37:L41 S37:S41 S44 L44 L47:L58 S47:S58 L61 S61 S63:S69</xm:sqref>
        </x14:dataValidation>
        <x14:dataValidation type="list" allowBlank="1" showErrorMessage="1" promptTitle="OMRI status">
          <x14:formula1>
            <xm:f>Listas!$N$4:$N$9</xm:f>
          </x14:formula1>
          <xm:sqref>M5:M7 M10:M35</xm:sqref>
        </x14:dataValidation>
        <x14:dataValidation type="list" allowBlank="1" showInputMessage="1" showErrorMessage="1" promptTitle="Enhancers" prompt="Select the activating ingredient from the list for this category._x000a_Manually enter the strength (percent) of each in the next column">
          <x14:formula1>
            <xm:f>Listas!$F$4:$F$7</xm:f>
          </x14:formula1>
          <xm:sqref>J84 J10:J35 J4:J7 J37:J41 J44 J47:J58 J61 J63:J69</xm:sqref>
        </x14:dataValidation>
        <x14:dataValidation type="list" allowBlank="1" showInputMessage="1" showErrorMessage="1" promptTitle="Quaternary Ammonium Compounds" prompt="Select the active ingredient from the list for this category._x000a_Manually enter the strength (percent) of each in the next column">
          <x14:formula1>
            <xm:f>Listas!$E$4:$E$7</xm:f>
          </x14:formula1>
          <xm:sqref>H84 H10:H35 H4:H7 H37:H41 H44 H47:H58 H61 H63:H69</xm:sqref>
        </x14:dataValidation>
        <x14:dataValidation type="list" allowBlank="1" showInputMessage="1" showErrorMessage="1" promptTitle="Organic Acid Ingredients" prompt="Select the active ingredient from the list for this category._x000a_Manually enter the strength (percent) of each in the next column">
          <x14:formula1>
            <xm:f>Listas!$D$4:$D$12</xm:f>
          </x14:formula1>
          <xm:sqref>F4:F7 F10:F35</xm:sqref>
        </x14:dataValidation>
        <x14:dataValidation type="list" allowBlank="1" showInputMessage="1" showErrorMessage="1" promptTitle="Organic Acid Ingredients" prompt="Select the active ingredient from the list for this category._x000a_Manually enter the strength (percent) of each in the next column">
          <x14:formula1>
            <xm:f>'C:\Users\dmp274\Box\Team Work\Sanitizers and Detergents\2. PSA Labeled Sanitizers Excel file\[PSA EPA-Labeled Sanitizers for Produce V4 10 20 2020 with sublabel.xlsx]Lists'!#REF!</xm:f>
          </x14:formula1>
          <xm:sqref>F8:F9</xm:sqref>
        </x14:dataValidation>
        <x14:dataValidation type="list" allowBlank="1" showInputMessage="1" showErrorMessage="1" promptTitle="Quaternary Ammonium Compounds" prompt="Select the active ingredient from the list for this category._x000a_Manually enter the strength (percent) of each in the next column">
          <x14:formula1>
            <xm:f>'C:\Users\dmp274\Box\Team Work\Sanitizers and Detergents\2. PSA Labeled Sanitizers Excel file\[PSA EPA-Labeled Sanitizers for Produce V4 10 20 2020 with sublabel.xlsx]Lists'!#REF!</xm:f>
          </x14:formula1>
          <xm:sqref>H8:H9 H42:H43 H45:H46 H59:H60 H62</xm:sqref>
        </x14:dataValidation>
        <x14:dataValidation type="list" allowBlank="1" showInputMessage="1" showErrorMessage="1" promptTitle="Enhancers" prompt="Select the activating ingredient from the list for this category._x000a_Manually enter the strength (percent) of each in the next column">
          <x14:formula1>
            <xm:f>'C:\Users\dmp274\Box\Team Work\Sanitizers and Detergents\2. PSA Labeled Sanitizers Excel file\[PSA EPA-Labeled Sanitizers for Produce V4 10 20 2020 with sublabel.xlsx]Lists'!#REF!</xm:f>
          </x14:formula1>
          <xm:sqref>J8:J9 J42:J43 J45:J46 J59:J60 J62</xm:sqref>
        </x14:dataValidation>
        <x14:dataValidation type="list" allowBlank="1" showErrorMessage="1" promptTitle="OMRI status">
          <x14:formula1>
            <xm:f>'C:\Users\dmp274\Box\Team Work\Sanitizers and Detergents\2. PSA Labeled Sanitizers Excel file\[PSA EPA-Labeled Sanitizers for Produce V4 10 20 2020 with sublabel.xlsx]Lists'!#REF!</xm:f>
          </x14:formula1>
          <xm:sqref>M8:M9</xm:sqref>
        </x14:dataValidation>
        <x14:dataValidation type="list" allowBlank="1" showErrorMessage="1" promptTitle="Label" prompt="Select Yes for Labeled Uses">
          <x14:formula1>
            <xm:f>'C:\Users\dmp274\Box\Team Work\Sanitizers and Detergents\2. PSA Labeled Sanitizers Excel file\[PSA EPA-Labeled Sanitizers for Produce V4 10 20 2020 with sublabel.xlsx]Lists'!#REF!</xm:f>
          </x14:formula1>
          <xm:sqref>L8:L9 S8:S9 L42:L43 S42:S43 L45:L46 S45:S46 L59:L60 S59:S60 L62 S62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4.4" x14ac:dyDescent="0.3"/>
  <cols>
    <col min="1" max="1" width="9.44140625" customWidth="1"/>
  </cols>
  <sheetData>
    <row r="1" spans="1:1" x14ac:dyDescent="0.3">
      <c r="A1" s="309"/>
    </row>
  </sheetData>
  <sheetProtection algorithmName="SHA-512" hashValue="iys3lISCvj8FxlZEzKomZS0Y3ROwY9fUJwiXVHwrm2V6cK3pTKKzcghTGS51Gc/J2DFf+oGNXWfyFjvuj9CK7g==" saltValue="hA9Hish10gdkuFnvVgunmw==" spinCount="100000" sheet="1" selectLockedCells="1"/>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83"/>
  <sheetViews>
    <sheetView showRowColHeaders="0" workbookViewId="0">
      <selection activeCell="G25" sqref="G25"/>
    </sheetView>
  </sheetViews>
  <sheetFormatPr defaultRowHeight="14.4" x14ac:dyDescent="0.3"/>
  <cols>
    <col min="1" max="1" width="41.5546875" style="2" bestFit="1" customWidth="1"/>
    <col min="3" max="3" width="22.33203125" bestFit="1" customWidth="1"/>
    <col min="4" max="4" width="15" bestFit="1" customWidth="1"/>
    <col min="5" max="5" width="24" customWidth="1"/>
    <col min="6" max="6" width="32.6640625" bestFit="1" customWidth="1"/>
    <col min="7" max="7" width="12" customWidth="1"/>
    <col min="8" max="8" width="12.44140625" customWidth="1"/>
    <col min="9" max="9" width="12.33203125" bestFit="1" customWidth="1"/>
    <col min="11" max="11" width="24.109375" bestFit="1" customWidth="1"/>
    <col min="12" max="12" width="14" customWidth="1"/>
    <col min="13" max="13" width="16.88671875" customWidth="1"/>
    <col min="14" max="14" width="23.6640625" bestFit="1" customWidth="1"/>
  </cols>
  <sheetData>
    <row r="1" spans="1:14" ht="15" thickBot="1" x14ac:dyDescent="0.35">
      <c r="A1" s="2" t="s">
        <v>207</v>
      </c>
    </row>
    <row r="2" spans="1:14" ht="37.5" customHeight="1" thickBot="1" x14ac:dyDescent="0.35">
      <c r="C2" s="549" t="s">
        <v>185</v>
      </c>
      <c r="D2" s="550"/>
      <c r="E2" s="550"/>
      <c r="F2" s="551"/>
      <c r="G2" s="550" t="s">
        <v>184</v>
      </c>
      <c r="H2" s="550"/>
      <c r="I2" s="550"/>
      <c r="J2" s="551"/>
      <c r="K2" s="549" t="s">
        <v>183</v>
      </c>
      <c r="L2" s="550"/>
      <c r="M2" s="551"/>
    </row>
    <row r="3" spans="1:14" s="15" customFormat="1" ht="43.8" thickBot="1" x14ac:dyDescent="0.35">
      <c r="A3" s="169" t="s">
        <v>208</v>
      </c>
      <c r="B3" s="1"/>
      <c r="C3" s="3" t="str">
        <f>+'Full Database (hide)'!D3</f>
        <v xml:space="preserve">
Oxidantes</v>
      </c>
      <c r="D3" s="4" t="str">
        <f>+'Full Database (hide)'!F3</f>
        <v xml:space="preserve">
Ácidos orgánicos</v>
      </c>
      <c r="E3" s="4" t="str">
        <f>+'Full Database (hide)'!H3</f>
        <v xml:space="preserve">
Amonios cuaternarios</v>
      </c>
      <c r="F3" s="24" t="str">
        <f>+'Full Database (hide)'!J3</f>
        <v xml:space="preserve">
Potenciadores</v>
      </c>
      <c r="G3" s="12" t="s">
        <v>16</v>
      </c>
      <c r="H3" s="12" t="s">
        <v>17</v>
      </c>
      <c r="I3" s="12" t="s">
        <v>18</v>
      </c>
      <c r="J3" s="13" t="s">
        <v>19</v>
      </c>
      <c r="K3" s="11" t="s">
        <v>21</v>
      </c>
      <c r="L3" s="12" t="s">
        <v>22</v>
      </c>
      <c r="M3" s="12" t="s">
        <v>23</v>
      </c>
      <c r="N3" s="14" t="s">
        <v>13</v>
      </c>
    </row>
    <row r="4" spans="1:14" ht="29.4" thickBot="1" x14ac:dyDescent="0.35">
      <c r="A4" s="2" t="s">
        <v>428</v>
      </c>
      <c r="B4" t="s">
        <v>43</v>
      </c>
      <c r="C4" s="128" t="s">
        <v>41</v>
      </c>
      <c r="D4" s="129" t="s">
        <v>41</v>
      </c>
      <c r="E4" s="129" t="s">
        <v>41</v>
      </c>
      <c r="F4" s="130" t="s">
        <v>41</v>
      </c>
      <c r="G4" s="129" t="s">
        <v>35</v>
      </c>
      <c r="H4" s="129"/>
      <c r="I4" s="129"/>
      <c r="J4" s="130"/>
      <c r="K4" s="128" t="s">
        <v>116</v>
      </c>
      <c r="L4" s="129"/>
      <c r="M4" s="130"/>
      <c r="N4" s="137" t="s">
        <v>11</v>
      </c>
    </row>
    <row r="5" spans="1:14" ht="28.8" x14ac:dyDescent="0.3">
      <c r="A5" s="426" t="s">
        <v>3</v>
      </c>
      <c r="B5" s="26"/>
      <c r="C5" s="131" t="s">
        <v>31</v>
      </c>
      <c r="D5" s="126" t="s">
        <v>32</v>
      </c>
      <c r="E5" s="126" t="s">
        <v>37</v>
      </c>
      <c r="F5" s="132" t="s">
        <v>173</v>
      </c>
      <c r="G5" s="126" t="s">
        <v>5</v>
      </c>
      <c r="H5" s="126"/>
      <c r="I5" s="126"/>
      <c r="J5" s="132"/>
      <c r="K5" s="131" t="s">
        <v>115</v>
      </c>
      <c r="L5" s="126"/>
      <c r="M5" s="132"/>
      <c r="N5" s="138" t="s">
        <v>34</v>
      </c>
    </row>
    <row r="6" spans="1:14" ht="57.6" x14ac:dyDescent="0.3">
      <c r="A6" s="155" t="s">
        <v>203</v>
      </c>
      <c r="B6" s="26"/>
      <c r="C6" s="131" t="s">
        <v>33</v>
      </c>
      <c r="D6" s="126" t="s">
        <v>177</v>
      </c>
      <c r="E6" s="126" t="s">
        <v>179</v>
      </c>
      <c r="F6" s="132"/>
      <c r="G6" s="127" t="s">
        <v>45</v>
      </c>
      <c r="H6" s="126"/>
      <c r="I6" s="126"/>
      <c r="J6" s="132"/>
      <c r="K6" s="131" t="s">
        <v>117</v>
      </c>
      <c r="L6" s="126"/>
      <c r="M6" s="132"/>
      <c r="N6" s="139" t="s">
        <v>171</v>
      </c>
    </row>
    <row r="7" spans="1:14" ht="29.4" thickBot="1" x14ac:dyDescent="0.35">
      <c r="A7" s="155" t="s">
        <v>44</v>
      </c>
      <c r="B7" s="26"/>
      <c r="C7" s="133" t="s">
        <v>174</v>
      </c>
      <c r="D7" s="126" t="s">
        <v>176</v>
      </c>
      <c r="E7" s="126"/>
      <c r="F7" s="132"/>
      <c r="G7" s="135"/>
      <c r="H7" s="135"/>
      <c r="I7" s="135"/>
      <c r="J7" s="136"/>
      <c r="K7" s="131" t="s">
        <v>5</v>
      </c>
      <c r="L7" s="126"/>
      <c r="M7" s="132"/>
      <c r="N7" s="138" t="s">
        <v>170</v>
      </c>
    </row>
    <row r="8" spans="1:14" s="325" customFormat="1" x14ac:dyDescent="0.3">
      <c r="A8" s="155" t="s">
        <v>7</v>
      </c>
      <c r="B8" s="26"/>
      <c r="C8" s="133"/>
      <c r="D8" s="126"/>
      <c r="E8" s="126"/>
      <c r="F8" s="132"/>
      <c r="G8" s="126"/>
      <c r="H8" s="126"/>
      <c r="I8" s="126"/>
      <c r="J8" s="126"/>
      <c r="K8" s="131"/>
      <c r="L8" s="126"/>
      <c r="M8" s="132"/>
      <c r="N8" s="138"/>
    </row>
    <row r="9" spans="1:14" x14ac:dyDescent="0.3">
      <c r="A9" s="155" t="s">
        <v>353</v>
      </c>
      <c r="B9" s="26"/>
      <c r="C9" s="131" t="s">
        <v>25</v>
      </c>
      <c r="D9" s="126" t="s">
        <v>28</v>
      </c>
      <c r="E9" s="126"/>
      <c r="F9" s="132"/>
      <c r="G9" s="126"/>
      <c r="H9" s="126"/>
      <c r="I9" s="126"/>
      <c r="J9" s="126"/>
      <c r="K9" s="133" t="s">
        <v>45</v>
      </c>
      <c r="L9" s="126"/>
      <c r="M9" s="132"/>
      <c r="N9" s="138" t="s">
        <v>36</v>
      </c>
    </row>
    <row r="10" spans="1:14" ht="15" customHeight="1" x14ac:dyDescent="0.3">
      <c r="A10" s="155" t="s">
        <v>354</v>
      </c>
      <c r="C10" s="131" t="s">
        <v>27</v>
      </c>
      <c r="D10" s="126" t="s">
        <v>29</v>
      </c>
      <c r="E10" s="126"/>
      <c r="F10" s="132"/>
      <c r="G10" s="126"/>
      <c r="H10" s="126"/>
      <c r="I10" s="126"/>
      <c r="J10" s="126"/>
      <c r="K10" s="131"/>
      <c r="L10" s="126"/>
      <c r="M10" s="132"/>
      <c r="N10" s="138"/>
    </row>
    <row r="11" spans="1:14" ht="15" customHeight="1" thickBot="1" x14ac:dyDescent="0.35">
      <c r="A11" s="155" t="s">
        <v>46</v>
      </c>
      <c r="C11" s="131" t="s">
        <v>175</v>
      </c>
      <c r="D11" s="126" t="s">
        <v>30</v>
      </c>
      <c r="E11" s="126"/>
      <c r="F11" s="132"/>
      <c r="G11" s="126"/>
      <c r="H11" s="126"/>
      <c r="I11" s="126"/>
      <c r="J11" s="126"/>
      <c r="K11" s="131"/>
      <c r="L11" s="126"/>
      <c r="M11" s="132"/>
      <c r="N11" s="140"/>
    </row>
    <row r="12" spans="1:14" ht="15" thickBot="1" x14ac:dyDescent="0.35">
      <c r="A12" s="155" t="s">
        <v>47</v>
      </c>
      <c r="B12" s="26"/>
      <c r="C12" s="131" t="s">
        <v>26</v>
      </c>
      <c r="D12" s="126"/>
      <c r="E12" s="126"/>
      <c r="F12" s="132"/>
      <c r="G12" s="126"/>
      <c r="H12" s="126"/>
      <c r="I12" s="126"/>
      <c r="J12" s="126"/>
      <c r="K12" s="134"/>
      <c r="L12" s="135"/>
      <c r="M12" s="136"/>
      <c r="N12" s="126"/>
    </row>
    <row r="13" spans="1:14" ht="43.2" x14ac:dyDescent="0.3">
      <c r="A13" s="155" t="s">
        <v>48</v>
      </c>
      <c r="B13" s="26"/>
      <c r="C13" s="133" t="s">
        <v>178</v>
      </c>
      <c r="D13" s="126"/>
      <c r="E13" s="126"/>
      <c r="F13" s="132"/>
      <c r="G13" s="126"/>
      <c r="H13" s="126"/>
      <c r="I13" s="126"/>
      <c r="J13" s="126"/>
      <c r="K13" s="126"/>
      <c r="L13" s="126"/>
      <c r="M13" s="126"/>
      <c r="N13" s="126"/>
    </row>
    <row r="14" spans="1:14" x14ac:dyDescent="0.3">
      <c r="A14" s="155" t="s">
        <v>49</v>
      </c>
      <c r="B14" s="26"/>
      <c r="C14" s="131" t="s">
        <v>24</v>
      </c>
      <c r="D14" s="126"/>
      <c r="E14" s="126"/>
      <c r="F14" s="132"/>
      <c r="G14" s="126"/>
      <c r="H14" s="126"/>
      <c r="I14" s="126"/>
      <c r="J14" s="126"/>
      <c r="K14" s="126"/>
      <c r="L14" s="126"/>
      <c r="M14" s="126"/>
      <c r="N14" s="126"/>
    </row>
    <row r="15" spans="1:14" x14ac:dyDescent="0.3">
      <c r="A15" s="154" t="s">
        <v>196</v>
      </c>
      <c r="C15" s="5"/>
      <c r="D15" s="6"/>
      <c r="E15" s="6"/>
      <c r="F15" s="7"/>
      <c r="G15" s="6"/>
      <c r="H15" s="6"/>
      <c r="I15" s="6"/>
      <c r="J15" s="6"/>
      <c r="K15" s="6"/>
      <c r="L15" s="6"/>
      <c r="M15" s="6"/>
      <c r="N15" s="6"/>
    </row>
    <row r="16" spans="1:14" x14ac:dyDescent="0.3">
      <c r="A16" s="154" t="s">
        <v>199</v>
      </c>
      <c r="C16" s="5"/>
      <c r="D16" s="6"/>
      <c r="E16" s="6"/>
      <c r="F16" s="7"/>
      <c r="G16" s="6"/>
      <c r="H16" s="6"/>
      <c r="I16" s="6"/>
      <c r="J16" s="6"/>
      <c r="K16" s="6"/>
      <c r="L16" s="6"/>
      <c r="M16" s="6"/>
      <c r="N16" s="6"/>
    </row>
    <row r="17" spans="1:6" ht="15" thickBot="1" x14ac:dyDescent="0.35">
      <c r="A17" s="155" t="s">
        <v>50</v>
      </c>
      <c r="C17" s="8"/>
      <c r="D17" s="9"/>
      <c r="E17" s="9"/>
      <c r="F17" s="10"/>
    </row>
    <row r="18" spans="1:6" x14ac:dyDescent="0.3">
      <c r="A18" s="154" t="s">
        <v>51</v>
      </c>
    </row>
    <row r="19" spans="1:6" x14ac:dyDescent="0.3">
      <c r="A19" s="155" t="s">
        <v>278</v>
      </c>
    </row>
    <row r="20" spans="1:6" x14ac:dyDescent="0.3">
      <c r="A20" s="154" t="s">
        <v>52</v>
      </c>
    </row>
    <row r="21" spans="1:6" x14ac:dyDescent="0.3">
      <c r="A21" s="154" t="s">
        <v>53</v>
      </c>
    </row>
    <row r="22" spans="1:6" x14ac:dyDescent="0.3">
      <c r="A22" s="154" t="s">
        <v>340</v>
      </c>
    </row>
    <row r="23" spans="1:6" x14ac:dyDescent="0.3">
      <c r="A23" s="154" t="s">
        <v>341</v>
      </c>
    </row>
    <row r="24" spans="1:6" x14ac:dyDescent="0.3">
      <c r="A24" s="154" t="s">
        <v>258</v>
      </c>
    </row>
    <row r="25" spans="1:6" x14ac:dyDescent="0.3">
      <c r="A25" s="154" t="s">
        <v>256</v>
      </c>
    </row>
    <row r="26" spans="1:6" x14ac:dyDescent="0.3">
      <c r="A26" s="154" t="s">
        <v>257</v>
      </c>
    </row>
    <row r="27" spans="1:6" x14ac:dyDescent="0.3">
      <c r="A27" s="154" t="s">
        <v>54</v>
      </c>
    </row>
    <row r="28" spans="1:6" ht="28.8" x14ac:dyDescent="0.3">
      <c r="A28" s="154" t="s">
        <v>55</v>
      </c>
    </row>
    <row r="29" spans="1:6" x14ac:dyDescent="0.3">
      <c r="A29" s="154" t="s">
        <v>56</v>
      </c>
    </row>
    <row r="30" spans="1:6" x14ac:dyDescent="0.3">
      <c r="A30" s="154" t="s">
        <v>289</v>
      </c>
    </row>
    <row r="31" spans="1:6" x14ac:dyDescent="0.3">
      <c r="A31" s="154" t="s">
        <v>251</v>
      </c>
    </row>
    <row r="32" spans="1:6" x14ac:dyDescent="0.3">
      <c r="A32" s="154" t="s">
        <v>252</v>
      </c>
    </row>
    <row r="33" spans="1:1" x14ac:dyDescent="0.3">
      <c r="A33" s="154" t="s">
        <v>247</v>
      </c>
    </row>
    <row r="34" spans="1:1" x14ac:dyDescent="0.3">
      <c r="A34" s="154" t="s">
        <v>57</v>
      </c>
    </row>
    <row r="35" spans="1:1" x14ac:dyDescent="0.3">
      <c r="A35" s="154" t="s">
        <v>195</v>
      </c>
    </row>
    <row r="36" spans="1:1" x14ac:dyDescent="0.3">
      <c r="A36" s="154" t="s">
        <v>58</v>
      </c>
    </row>
    <row r="37" spans="1:1" x14ac:dyDescent="0.3">
      <c r="A37" s="208" t="s">
        <v>59</v>
      </c>
    </row>
    <row r="38" spans="1:1" x14ac:dyDescent="0.3">
      <c r="A38" s="154" t="s">
        <v>60</v>
      </c>
    </row>
    <row r="39" spans="1:1" x14ac:dyDescent="0.3">
      <c r="A39" s="154" t="s">
        <v>61</v>
      </c>
    </row>
    <row r="40" spans="1:1" x14ac:dyDescent="0.3">
      <c r="A40" s="154" t="s">
        <v>62</v>
      </c>
    </row>
    <row r="41" spans="1:1" x14ac:dyDescent="0.3">
      <c r="A41" s="154" t="s">
        <v>206</v>
      </c>
    </row>
    <row r="42" spans="1:1" x14ac:dyDescent="0.3">
      <c r="A42" s="154" t="s">
        <v>63</v>
      </c>
    </row>
    <row r="43" spans="1:1" s="325" customFormat="1" x14ac:dyDescent="0.3">
      <c r="A43" s="357" t="s">
        <v>349</v>
      </c>
    </row>
    <row r="44" spans="1:1" s="325" customFormat="1" x14ac:dyDescent="0.3">
      <c r="A44" s="357" t="s">
        <v>350</v>
      </c>
    </row>
    <row r="45" spans="1:1" s="325" customFormat="1" x14ac:dyDescent="0.3">
      <c r="A45" s="154" t="s">
        <v>64</v>
      </c>
    </row>
    <row r="46" spans="1:1" x14ac:dyDescent="0.3">
      <c r="A46" s="154" t="s">
        <v>359</v>
      </c>
    </row>
    <row r="47" spans="1:1" x14ac:dyDescent="0.3">
      <c r="A47" s="154" t="s">
        <v>360</v>
      </c>
    </row>
    <row r="48" spans="1:1" x14ac:dyDescent="0.3">
      <c r="A48" s="154" t="s">
        <v>65</v>
      </c>
    </row>
    <row r="49" spans="1:1" x14ac:dyDescent="0.3">
      <c r="A49" s="154" t="s">
        <v>66</v>
      </c>
    </row>
    <row r="50" spans="1:1" x14ac:dyDescent="0.3">
      <c r="A50" s="154" t="s">
        <v>0</v>
      </c>
    </row>
    <row r="51" spans="1:1" x14ac:dyDescent="0.3">
      <c r="A51" s="357" t="s">
        <v>67</v>
      </c>
    </row>
    <row r="52" spans="1:1" x14ac:dyDescent="0.3">
      <c r="A52" s="154" t="s">
        <v>241</v>
      </c>
    </row>
    <row r="53" spans="1:1" x14ac:dyDescent="0.3">
      <c r="A53" s="154" t="s">
        <v>306</v>
      </c>
    </row>
    <row r="54" spans="1:1" x14ac:dyDescent="0.3">
      <c r="A54" s="154" t="s">
        <v>239</v>
      </c>
    </row>
    <row r="55" spans="1:1" x14ac:dyDescent="0.3">
      <c r="A55" s="154" t="s">
        <v>186</v>
      </c>
    </row>
    <row r="56" spans="1:1" x14ac:dyDescent="0.3">
      <c r="A56" s="154" t="s">
        <v>68</v>
      </c>
    </row>
    <row r="57" spans="1:1" x14ac:dyDescent="0.3">
      <c r="A57" s="154" t="s">
        <v>69</v>
      </c>
    </row>
    <row r="58" spans="1:1" x14ac:dyDescent="0.3">
      <c r="A58" s="154" t="s">
        <v>221</v>
      </c>
    </row>
    <row r="59" spans="1:1" x14ac:dyDescent="0.3">
      <c r="A59" s="156" t="s">
        <v>70</v>
      </c>
    </row>
    <row r="60" spans="1:1" x14ac:dyDescent="0.3">
      <c r="A60" s="154" t="s">
        <v>355</v>
      </c>
    </row>
    <row r="61" spans="1:1" x14ac:dyDescent="0.3">
      <c r="A61" s="154" t="s">
        <v>356</v>
      </c>
    </row>
    <row r="62" spans="1:1" x14ac:dyDescent="0.3">
      <c r="A62" s="154" t="s">
        <v>323</v>
      </c>
    </row>
    <row r="63" spans="1:1" x14ac:dyDescent="0.3">
      <c r="A63" s="154" t="s">
        <v>357</v>
      </c>
    </row>
    <row r="64" spans="1:1" x14ac:dyDescent="0.3">
      <c r="A64" s="154" t="s">
        <v>71</v>
      </c>
    </row>
    <row r="65" spans="1:1" x14ac:dyDescent="0.3">
      <c r="A65" s="154" t="s">
        <v>72</v>
      </c>
    </row>
    <row r="66" spans="1:1" x14ac:dyDescent="0.3">
      <c r="A66" s="154" t="s">
        <v>74</v>
      </c>
    </row>
    <row r="67" spans="1:1" x14ac:dyDescent="0.3">
      <c r="A67" s="154" t="s">
        <v>73</v>
      </c>
    </row>
    <row r="68" spans="1:1" x14ac:dyDescent="0.3">
      <c r="A68" s="154" t="s">
        <v>73</v>
      </c>
    </row>
    <row r="69" spans="1:1" x14ac:dyDescent="0.3">
      <c r="A69" s="157" t="s">
        <v>337</v>
      </c>
    </row>
    <row r="70" spans="1:1" x14ac:dyDescent="0.3">
      <c r="A70" s="154" t="s">
        <v>75</v>
      </c>
    </row>
    <row r="71" spans="1:1" x14ac:dyDescent="0.3">
      <c r="A71" s="191" t="s">
        <v>76</v>
      </c>
    </row>
    <row r="72" spans="1:1" x14ac:dyDescent="0.3">
      <c r="A72" s="192" t="s">
        <v>201</v>
      </c>
    </row>
    <row r="73" spans="1:1" x14ac:dyDescent="0.3">
      <c r="A73" s="193" t="s">
        <v>77</v>
      </c>
    </row>
    <row r="74" spans="1:1" x14ac:dyDescent="0.3">
      <c r="A74" s="193" t="s">
        <v>181</v>
      </c>
    </row>
    <row r="75" spans="1:1" x14ac:dyDescent="0.3">
      <c r="A75" s="193" t="s">
        <v>78</v>
      </c>
    </row>
    <row r="76" spans="1:1" x14ac:dyDescent="0.3">
      <c r="A76" s="194" t="s">
        <v>79</v>
      </c>
    </row>
    <row r="77" spans="1:1" x14ac:dyDescent="0.3">
      <c r="A77" s="208" t="s">
        <v>332</v>
      </c>
    </row>
    <row r="78" spans="1:1" x14ac:dyDescent="0.3">
      <c r="A78" s="208" t="s">
        <v>80</v>
      </c>
    </row>
    <row r="79" spans="1:1" x14ac:dyDescent="0.3">
      <c r="A79" s="208" t="s">
        <v>81</v>
      </c>
    </row>
    <row r="80" spans="1:1" x14ac:dyDescent="0.3">
      <c r="A80" s="208" t="s">
        <v>189</v>
      </c>
    </row>
    <row r="81" spans="1:1" x14ac:dyDescent="0.3">
      <c r="A81" s="208" t="s">
        <v>82</v>
      </c>
    </row>
    <row r="82" spans="1:1" x14ac:dyDescent="0.3">
      <c r="A82" s="363" t="s">
        <v>358</v>
      </c>
    </row>
    <row r="83" spans="1:1" x14ac:dyDescent="0.3">
      <c r="A83" s="363"/>
    </row>
  </sheetData>
  <sortState ref="D5:D9">
    <sortCondition ref="D5"/>
  </sortState>
  <mergeCells count="3">
    <mergeCell ref="C2:F2"/>
    <mergeCell ref="G2:J2"/>
    <mergeCell ref="K2:M2"/>
  </mergeCells>
  <conditionalFormatting sqref="C5:C8">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8"/>
  <sheetViews>
    <sheetView showGridLines="0" showRowColHeaders="0" zoomScale="90" zoomScaleNormal="90" workbookViewId="0">
      <pane xSplit="1" ySplit="8" topLeftCell="B9" activePane="bottomRight" state="frozen"/>
      <selection activeCell="D8" sqref="D8"/>
      <selection pane="topRight" activeCell="D8" sqref="D8"/>
      <selection pane="bottomLeft" activeCell="D8" sqref="D8"/>
      <selection pane="bottomRight" activeCell="B8" sqref="B8"/>
    </sheetView>
  </sheetViews>
  <sheetFormatPr defaultColWidth="9.109375" defaultRowHeight="14.4" x14ac:dyDescent="0.3"/>
  <cols>
    <col min="1" max="1" width="40.6640625" style="45" customWidth="1"/>
    <col min="2" max="2" width="15" style="46" bestFit="1" customWidth="1"/>
    <col min="3" max="3" width="12.5546875" style="46" customWidth="1"/>
    <col min="4" max="4" width="10.88671875" style="46" customWidth="1"/>
    <col min="5" max="5" width="12.5546875" style="46" customWidth="1"/>
    <col min="6" max="6" width="11.6640625" style="46" customWidth="1"/>
    <col min="7" max="7" width="8.6640625" style="46" customWidth="1"/>
    <col min="8" max="8" width="9.5546875" style="46" customWidth="1"/>
    <col min="9" max="9" width="10.44140625" style="46" customWidth="1"/>
    <col min="10" max="10" width="8.6640625" style="46" customWidth="1"/>
    <col min="11" max="11" width="20.33203125" style="46" customWidth="1"/>
    <col min="12" max="12" width="16" style="46" customWidth="1"/>
    <col min="13" max="14" width="10.6640625" style="46" customWidth="1"/>
    <col min="15" max="15" width="15.109375" style="46" customWidth="1"/>
    <col min="16" max="16" width="12.109375" style="46" customWidth="1"/>
    <col min="17" max="17" width="39.44140625" style="46" customWidth="1"/>
    <col min="18" max="18" width="12.44140625" style="46" customWidth="1"/>
    <col min="19" max="16384" width="9.109375" style="46"/>
  </cols>
  <sheetData>
    <row r="1" spans="1:18" x14ac:dyDescent="0.3">
      <c r="A1" s="57" t="str">
        <f>+'Página principal'!A1:B1</f>
        <v>Última revisión : 11/9/2020</v>
      </c>
    </row>
    <row r="2" spans="1:18" x14ac:dyDescent="0.3">
      <c r="A2" s="567" t="str">
        <f>+'Página principal'!A2:A6</f>
        <v>Este producto contó con el apoyo del acuerdo de cooperación número 12-25-A-5357, 15-SCIDX-NY-0001, and 18-SCIDX-NY-0001 A01 entre US FDA, USDA y la Universidad de Cornell. La información y los puntos de vista contenidos en este producto no necesariamente reflejan los puntos de vista y las políticas de las organizaciones que apoyan y cooperan con la Universidad de Cornell. 
Para sugerir ediciones, actualizaciones o productos adicionales, comuníquese con Donna Clements (dmp274@cornell.edu, 909-552-4355).</v>
      </c>
      <c r="C2" s="47"/>
      <c r="D2" s="47"/>
      <c r="E2" s="47"/>
    </row>
    <row r="3" spans="1:18" x14ac:dyDescent="0.3">
      <c r="A3" s="567"/>
      <c r="C3" s="47"/>
      <c r="D3" s="47"/>
      <c r="E3" s="47"/>
    </row>
    <row r="4" spans="1:18" x14ac:dyDescent="0.3">
      <c r="A4" s="567"/>
      <c r="C4" s="47"/>
      <c r="D4" s="47"/>
      <c r="E4" s="47"/>
    </row>
    <row r="5" spans="1:18" x14ac:dyDescent="0.3">
      <c r="A5" s="567"/>
      <c r="C5" s="47"/>
      <c r="D5" s="47"/>
      <c r="E5" s="47"/>
    </row>
    <row r="6" spans="1:18" ht="15" thickBot="1" x14ac:dyDescent="0.35">
      <c r="A6" s="567"/>
      <c r="C6" s="47"/>
      <c r="D6" s="47"/>
      <c r="E6" s="47"/>
    </row>
    <row r="7" spans="1:18" ht="15" thickBot="1" x14ac:dyDescent="0.35">
      <c r="D7" s="568" t="s">
        <v>15</v>
      </c>
      <c r="E7" s="569"/>
      <c r="F7" s="569"/>
      <c r="G7" s="569"/>
      <c r="H7" s="568" t="s">
        <v>20</v>
      </c>
      <c r="I7" s="569"/>
      <c r="J7" s="570"/>
      <c r="K7" s="568" t="str">
        <f>+'Full Database (hide)'!M2</f>
        <v xml:space="preserve">
Otros uso en la etiqueta</v>
      </c>
      <c r="L7" s="569"/>
      <c r="M7" s="568" t="s">
        <v>14</v>
      </c>
      <c r="N7" s="569"/>
      <c r="O7" s="570"/>
    </row>
    <row r="8" spans="1:18" ht="115.8" thickBot="1" x14ac:dyDescent="0.35">
      <c r="A8" s="117" t="str">
        <f>+'Full Database (hide)'!A3</f>
        <v>Nombre del producto con la etiqueta de la EPA</v>
      </c>
      <c r="B8" s="56" t="s">
        <v>40</v>
      </c>
      <c r="C8" s="40" t="s">
        <v>38</v>
      </c>
      <c r="D8" s="18" t="e">
        <f>+'Full Database (hide)'!#REF!</f>
        <v>#REF!</v>
      </c>
      <c r="E8" s="19" t="e">
        <f>+'Full Database (hide)'!#REF!</f>
        <v>#REF!</v>
      </c>
      <c r="F8" s="19" t="e">
        <f>+'Full Database (hide)'!#REF!</f>
        <v>#REF!</v>
      </c>
      <c r="G8" s="20" t="e">
        <f>+'Full Database (hide)'!#REF!</f>
        <v>#REF!</v>
      </c>
      <c r="H8" s="21" t="e">
        <f>+'Full Database (hide)'!#REF!</f>
        <v>#REF!</v>
      </c>
      <c r="I8" s="19" t="e">
        <f>+'Full Database (hide)'!#REF!</f>
        <v>#REF!</v>
      </c>
      <c r="J8" s="20" t="str">
        <f>+'Full Database (hide)'!L3</f>
        <v xml:space="preserve">
Salud pública</v>
      </c>
      <c r="K8" s="22" t="str">
        <f>+'Full Database (hide)'!M3</f>
        <v xml:space="preserve">
Listado del instituto de revisión de materiales orgánicos (OMRI por sus siglas en inglés)</v>
      </c>
      <c r="L8" s="23" t="str">
        <f>+'Full Database (hide)'!N3</f>
        <v xml:space="preserve">
Número de registro de la EPA</v>
      </c>
      <c r="M8" s="18" t="str">
        <f>+'Full Database (hide)'!O3</f>
        <v xml:space="preserve">
Enlace de acceso a la etiqueta de la EPA (en inglés)</v>
      </c>
      <c r="N8" s="19" t="str">
        <f>+'Full Database (hide)'!Q3</f>
        <v xml:space="preserve">
¿Etiquetado para el uso en agua en el lavado de frutas y verduras?</v>
      </c>
      <c r="O8" s="20" t="str">
        <f>+'Full Database (hide)'!S3</f>
        <v>¿Contiene declaración de eficacia para controlar microorganismos de importancia para la salud pública?</v>
      </c>
      <c r="P8" s="17" t="str">
        <f>+'Full Database (hide)'!T3</f>
        <v xml:space="preserve">
Información de uso de la etiqueta según la fecha de su versión:</v>
      </c>
      <c r="Q8" s="78" t="str">
        <f>+'Full Database (hide)'!V3</f>
        <v>Notas</v>
      </c>
      <c r="R8" s="41" t="s">
        <v>39</v>
      </c>
    </row>
    <row r="9" spans="1:18" x14ac:dyDescent="0.3">
      <c r="A9" s="48" t="str">
        <f>'Full Database (hide)'!A4</f>
        <v>Agchlor 310</v>
      </c>
      <c r="B9" s="49"/>
      <c r="C9" s="112"/>
      <c r="D9" s="58" t="e">
        <f>'Full Database (hide)'!#REF!</f>
        <v>#REF!</v>
      </c>
      <c r="E9" s="59" t="e">
        <f>'Full Database (hide)'!#REF!</f>
        <v>#REF!</v>
      </c>
      <c r="F9" s="59" t="e">
        <f>'Full Database (hide)'!#REF!</f>
        <v>#REF!</v>
      </c>
      <c r="G9" s="60" t="e">
        <f>'Full Database (hide)'!#REF!</f>
        <v>#REF!</v>
      </c>
      <c r="H9" s="58" t="e">
        <f>'Full Database (hide)'!#REF!</f>
        <v>#REF!</v>
      </c>
      <c r="I9" s="59" t="e">
        <f>'Full Database (hide)'!#REF!</f>
        <v>#REF!</v>
      </c>
      <c r="J9" s="61" t="str">
        <f>'Full Database (hide)'!L4</f>
        <v>No</v>
      </c>
      <c r="K9" s="62" t="str">
        <f>'Full Database (hide)'!M4</f>
        <v>No enlistado</v>
      </c>
      <c r="L9" s="63" t="str">
        <f>'Full Database (hide)'!N4</f>
        <v>2792-62</v>
      </c>
      <c r="M9" s="115" t="str">
        <f>HYPERLINK('Full Database (hide)'!O4,"Label PDF")</f>
        <v>Label PDF</v>
      </c>
      <c r="N9" s="64" t="s">
        <v>172</v>
      </c>
      <c r="O9" s="65" t="s">
        <v>172</v>
      </c>
      <c r="P9" s="66">
        <f>'Full Database (hide)'!T4</f>
        <v>41052</v>
      </c>
      <c r="Q9" s="67" t="str">
        <f>+'Full Database (hide)'!V4</f>
        <v>Ninguno</v>
      </c>
      <c r="R9" s="42"/>
    </row>
    <row r="10" spans="1:18" ht="100.8" x14ac:dyDescent="0.3">
      <c r="A10" s="51" t="str">
        <f>'Full Database (hide)'!A5</f>
        <v>Alpet D2</v>
      </c>
      <c r="B10" s="52"/>
      <c r="C10" s="113"/>
      <c r="D10" s="68" t="e">
        <f>'Full Database (hide)'!#REF!</f>
        <v>#REF!</v>
      </c>
      <c r="E10" s="69" t="e">
        <f>'Full Database (hide)'!#REF!</f>
        <v>#REF!</v>
      </c>
      <c r="F10" s="69" t="e">
        <f>'Full Database (hide)'!#REF!</f>
        <v>#REF!</v>
      </c>
      <c r="G10" s="70" t="e">
        <f>'Full Database (hide)'!#REF!</f>
        <v>#REF!</v>
      </c>
      <c r="H10" s="68" t="e">
        <f>'Full Database (hide)'!#REF!</f>
        <v>#REF!</v>
      </c>
      <c r="I10" s="69" t="e">
        <f>'Full Database (hide)'!#REF!</f>
        <v>#REF!</v>
      </c>
      <c r="J10" s="71" t="str">
        <f>'Full Database (hide)'!L5</f>
        <v>Para superficies en contacto con alimentos</v>
      </c>
      <c r="K10" s="72" t="str">
        <f>'Full Database (hide)'!M5</f>
        <v>No enlistado</v>
      </c>
      <c r="L10" s="73" t="str">
        <f>'Full Database (hide)'!N5</f>
        <v>73232-1</v>
      </c>
      <c r="M10" s="115" t="str">
        <f>HYPERLINK('Full Database (hide)'!O5,"Label PDF")</f>
        <v>Label PDF</v>
      </c>
      <c r="N10" s="74" t="s">
        <v>172</v>
      </c>
      <c r="O10" s="75" t="s">
        <v>172</v>
      </c>
      <c r="P10" s="76">
        <f>'Full Database (hide)'!T5</f>
        <v>43942</v>
      </c>
      <c r="Q10" s="77" t="str">
        <f>'Full Database (hide)'!V5</f>
        <v xml:space="preserve">Ninguno </v>
      </c>
      <c r="R10" s="43"/>
    </row>
    <row r="11" spans="1:18" x14ac:dyDescent="0.3">
      <c r="A11" s="51" t="str">
        <f>'Full Database (hide)'!A6</f>
        <v>Anthium Dioxcide</v>
      </c>
      <c r="B11" s="52"/>
      <c r="C11" s="113"/>
      <c r="D11" s="68" t="e">
        <f>'Full Database (hide)'!#REF!</f>
        <v>#REF!</v>
      </c>
      <c r="E11" s="69" t="e">
        <f>'Full Database (hide)'!#REF!</f>
        <v>#REF!</v>
      </c>
      <c r="F11" s="69" t="e">
        <f>'Full Database (hide)'!#REF!</f>
        <v>#REF!</v>
      </c>
      <c r="G11" s="70" t="e">
        <f>'Full Database (hide)'!#REF!</f>
        <v>#REF!</v>
      </c>
      <c r="H11" s="68" t="e">
        <f>'Full Database (hide)'!#REF!</f>
        <v>#REF!</v>
      </c>
      <c r="I11" s="69" t="e">
        <f>'Full Database (hide)'!#REF!</f>
        <v>#REF!</v>
      </c>
      <c r="J11" s="71" t="str">
        <f>'Full Database (hide)'!L6</f>
        <v>No</v>
      </c>
      <c r="K11" s="72" t="str">
        <f>'Full Database (hide)'!M6</f>
        <v>No enlistado</v>
      </c>
      <c r="L11" s="73" t="str">
        <f>'Full Database (hide)'!N6</f>
        <v>9150-2</v>
      </c>
      <c r="M11" s="115" t="str">
        <f>HYPERLINK('Full Database (hide)'!O6,"Label PDF")</f>
        <v>Label PDF</v>
      </c>
      <c r="N11" s="74" t="s">
        <v>172</v>
      </c>
      <c r="O11" s="75" t="s">
        <v>172</v>
      </c>
      <c r="P11" s="76">
        <f>'Full Database (hide)'!T6</f>
        <v>43927</v>
      </c>
      <c r="Q11" s="77" t="str">
        <f>'Full Database (hide)'!V6</f>
        <v>Ninguno</v>
      </c>
      <c r="R11" s="43"/>
    </row>
    <row r="12" spans="1:18" ht="57.6" x14ac:dyDescent="0.3">
      <c r="A12" s="51" t="str">
        <f>'Full Database (hide)'!A7</f>
        <v>Antimicrobial Fruit and Vegetable Treatment</v>
      </c>
      <c r="B12" s="52"/>
      <c r="C12" s="113"/>
      <c r="D12" s="68" t="e">
        <f>'Full Database (hide)'!#REF!</f>
        <v>#REF!</v>
      </c>
      <c r="E12" s="69" t="e">
        <f>'Full Database (hide)'!#REF!</f>
        <v>#REF!</v>
      </c>
      <c r="F12" s="69" t="e">
        <f>'Full Database (hide)'!#REF!</f>
        <v>#REF!</v>
      </c>
      <c r="G12" s="70" t="e">
        <f>'Full Database (hide)'!#REF!</f>
        <v>#REF!</v>
      </c>
      <c r="H12" s="68" t="e">
        <f>'Full Database (hide)'!#REF!</f>
        <v>#REF!</v>
      </c>
      <c r="I12" s="69" t="e">
        <f>'Full Database (hide)'!#REF!</f>
        <v>#REF!</v>
      </c>
      <c r="J12" s="71" t="str">
        <f>'Full Database (hide)'!L7</f>
        <v>Para lavar frutas y verduras</v>
      </c>
      <c r="K12" s="72" t="str">
        <f>'Full Database (hide)'!M7</f>
        <v>No enlistado</v>
      </c>
      <c r="L12" s="73" t="str">
        <f>'Full Database (hide)'!N7</f>
        <v>1677-234</v>
      </c>
      <c r="M12" s="115" t="str">
        <f>HYPERLINK('Full Database (hide)'!O7,"Label PDF")</f>
        <v>Label PDF</v>
      </c>
      <c r="N12" s="74" t="s">
        <v>172</v>
      </c>
      <c r="O12" s="75" t="s">
        <v>172</v>
      </c>
      <c r="P12" s="76">
        <f>'Full Database (hide)'!T7</f>
        <v>43039</v>
      </c>
      <c r="Q12" s="77" t="str">
        <f>'Full Database (hide)'!V7</f>
        <v>Ninguno</v>
      </c>
      <c r="R12" s="43"/>
    </row>
    <row r="13" spans="1:18" ht="100.8" x14ac:dyDescent="0.3">
      <c r="A13" s="51" t="str">
        <f>'Full Database (hide)'!A8</f>
        <v>BioSide HS 15% (Sublabel A)</v>
      </c>
      <c r="B13" s="52"/>
      <c r="C13" s="113"/>
      <c r="D13" s="68" t="e">
        <f>'Full Database (hide)'!#REF!</f>
        <v>#REF!</v>
      </c>
      <c r="E13" s="69" t="e">
        <f>'Full Database (hide)'!#REF!</f>
        <v>#REF!</v>
      </c>
      <c r="F13" s="69" t="e">
        <f>'Full Database (hide)'!#REF!</f>
        <v>#REF!</v>
      </c>
      <c r="G13" s="70" t="e">
        <f>'Full Database (hide)'!#REF!</f>
        <v>#REF!</v>
      </c>
      <c r="H13" s="68" t="e">
        <f>'Full Database (hide)'!#REF!</f>
        <v>#REF!</v>
      </c>
      <c r="I13" s="69" t="e">
        <f>'Full Database (hide)'!#REF!</f>
        <v>#REF!</v>
      </c>
      <c r="J13" s="71" t="str">
        <f>'Full Database (hide)'!L8</f>
        <v>Para superficies en contacto con alimentos</v>
      </c>
      <c r="K13" s="72" t="str">
        <f>'Full Database (hide)'!M8</f>
        <v>Consulte las notas para conocer las restricciones</v>
      </c>
      <c r="L13" s="73" t="str">
        <f>'Full Database (hide)'!N8</f>
        <v>63838-2</v>
      </c>
      <c r="M13" s="115" t="str">
        <f>HYPERLINK('Full Database (hide)'!O8,"Label PDF")</f>
        <v>Label PDF</v>
      </c>
      <c r="N13" s="74" t="s">
        <v>172</v>
      </c>
      <c r="O13" s="75" t="s">
        <v>172</v>
      </c>
      <c r="P13" s="76">
        <f>'Full Database (hide)'!T8</f>
        <v>43882</v>
      </c>
      <c r="Q13" s="77" t="str">
        <f>'Full Database (hide)'!V8</f>
        <v>Restricciones de OMRI: Permitido como desinfectante de procesamiento; Permitido con restricciones para el control de plagas</v>
      </c>
      <c r="R13" s="43"/>
    </row>
    <row r="14" spans="1:18" ht="100.8" x14ac:dyDescent="0.3">
      <c r="A14" s="51" t="str">
        <f>'Full Database (hide)'!A9</f>
        <v>BioSide HS 15% (Sublabel B)</v>
      </c>
      <c r="B14" s="52"/>
      <c r="C14" s="113"/>
      <c r="D14" s="68" t="e">
        <f>'Full Database (hide)'!#REF!</f>
        <v>#REF!</v>
      </c>
      <c r="E14" s="69" t="e">
        <f>'Full Database (hide)'!#REF!</f>
        <v>#REF!</v>
      </c>
      <c r="F14" s="69" t="e">
        <f>'Full Database (hide)'!#REF!</f>
        <v>#REF!</v>
      </c>
      <c r="G14" s="70" t="e">
        <f>'Full Database (hide)'!#REF!</f>
        <v>#REF!</v>
      </c>
      <c r="H14" s="68" t="e">
        <f>'Full Database (hide)'!#REF!</f>
        <v>#REF!</v>
      </c>
      <c r="I14" s="69" t="e">
        <f>'Full Database (hide)'!#REF!</f>
        <v>#REF!</v>
      </c>
      <c r="J14" s="71" t="str">
        <f>'Full Database (hide)'!L9</f>
        <v>Para superficies en contacto con alimentos</v>
      </c>
      <c r="K14" s="72" t="str">
        <f>'Full Database (hide)'!M9</f>
        <v>Consulte las notas para conocer las restricciones</v>
      </c>
      <c r="L14" s="73" t="str">
        <f>'Full Database (hide)'!N9</f>
        <v>63838-2</v>
      </c>
      <c r="M14" s="115" t="str">
        <f>HYPERLINK('Full Database (hide)'!O9,"Label PDF")</f>
        <v>Label PDF</v>
      </c>
      <c r="N14" s="74" t="s">
        <v>172</v>
      </c>
      <c r="O14" s="75" t="s">
        <v>172</v>
      </c>
      <c r="P14" s="76">
        <f>'Full Database (hide)'!T9</f>
        <v>43882</v>
      </c>
      <c r="Q14" s="77" t="str">
        <f>'Full Database (hide)'!V9</f>
        <v>Restricciones de OMRI: Permitido como desinfectante de procesamiento; Permitido con restricciones para el control de plagas</v>
      </c>
      <c r="R14" s="43"/>
    </row>
    <row r="15" spans="1:18" x14ac:dyDescent="0.3">
      <c r="A15" s="51" t="str">
        <f>'Full Database (hide)'!A10</f>
        <v>Bromicide 4000</v>
      </c>
      <c r="B15" s="52"/>
      <c r="C15" s="113"/>
      <c r="D15" s="68" t="e">
        <f>'Full Database (hide)'!#REF!</f>
        <v>#REF!</v>
      </c>
      <c r="E15" s="69" t="e">
        <f>'Full Database (hide)'!#REF!</f>
        <v>#REF!</v>
      </c>
      <c r="F15" s="69" t="e">
        <f>'Full Database (hide)'!#REF!</f>
        <v>#REF!</v>
      </c>
      <c r="G15" s="70" t="e">
        <f>'Full Database (hide)'!#REF!</f>
        <v>#REF!</v>
      </c>
      <c r="H15" s="68" t="e">
        <f>'Full Database (hide)'!#REF!</f>
        <v>#REF!</v>
      </c>
      <c r="I15" s="69" t="e">
        <f>'Full Database (hide)'!#REF!</f>
        <v>#REF!</v>
      </c>
      <c r="J15" s="71" t="str">
        <f>'Full Database (hide)'!L10</f>
        <v>No</v>
      </c>
      <c r="K15" s="72" t="str">
        <f>'Full Database (hide)'!M10</f>
        <v>No enlistado</v>
      </c>
      <c r="L15" s="73" t="str">
        <f>'Full Database (hide)'!N10</f>
        <v>83451-17</v>
      </c>
      <c r="M15" s="115" t="str">
        <f>HYPERLINK('Full Database (hide)'!O10,"Label PDF")</f>
        <v>Label PDF</v>
      </c>
      <c r="N15" s="74" t="s">
        <v>172</v>
      </c>
      <c r="O15" s="75" t="s">
        <v>172</v>
      </c>
      <c r="P15" s="76">
        <f>'Full Database (hide)'!T10</f>
        <v>42369</v>
      </c>
      <c r="Q15" s="77" t="str">
        <f>'Full Database (hide)'!V10</f>
        <v>Ninguno</v>
      </c>
      <c r="R15" s="43"/>
    </row>
    <row r="16" spans="1:18" x14ac:dyDescent="0.3">
      <c r="A16" s="51" t="str">
        <f>'Full Database (hide)'!A11</f>
        <v>Bromide Plus</v>
      </c>
      <c r="B16" s="52"/>
      <c r="C16" s="113"/>
      <c r="D16" s="68" t="e">
        <f>'Full Database (hide)'!#REF!</f>
        <v>#REF!</v>
      </c>
      <c r="E16" s="69" t="e">
        <f>'Full Database (hide)'!#REF!</f>
        <v>#REF!</v>
      </c>
      <c r="F16" s="69" t="e">
        <f>'Full Database (hide)'!#REF!</f>
        <v>#REF!</v>
      </c>
      <c r="G16" s="70" t="e">
        <f>'Full Database (hide)'!#REF!</f>
        <v>#REF!</v>
      </c>
      <c r="H16" s="68" t="e">
        <f>'Full Database (hide)'!#REF!</f>
        <v>#REF!</v>
      </c>
      <c r="I16" s="69" t="e">
        <f>'Full Database (hide)'!#REF!</f>
        <v>#REF!</v>
      </c>
      <c r="J16" s="71" t="str">
        <f>'Full Database (hide)'!L11</f>
        <v>No</v>
      </c>
      <c r="K16" s="72" t="str">
        <f>'Full Database (hide)'!M11</f>
        <v>No enlistado</v>
      </c>
      <c r="L16" s="73" t="str">
        <f>'Full Database (hide)'!N11</f>
        <v>8622-49</v>
      </c>
      <c r="M16" s="115" t="str">
        <f>HYPERLINK('Full Database (hide)'!O11,"Label PDF")</f>
        <v>Label PDF</v>
      </c>
      <c r="N16" s="74" t="s">
        <v>172</v>
      </c>
      <c r="O16" s="75" t="s">
        <v>172</v>
      </c>
      <c r="P16" s="76">
        <f>'Full Database (hide)'!T11</f>
        <v>41493</v>
      </c>
      <c r="Q16" s="77" t="str">
        <f>'Full Database (hide)'!V11</f>
        <v>Ninguno</v>
      </c>
      <c r="R16" s="43"/>
    </row>
    <row r="17" spans="1:18" x14ac:dyDescent="0.3">
      <c r="A17" s="51" t="str">
        <f>'Full Database (hide)'!A12</f>
        <v>Busan 6040</v>
      </c>
      <c r="B17" s="52"/>
      <c r="C17" s="113"/>
      <c r="D17" s="68" t="e">
        <f>'Full Database (hide)'!#REF!</f>
        <v>#REF!</v>
      </c>
      <c r="E17" s="69" t="e">
        <f>'Full Database (hide)'!#REF!</f>
        <v>#REF!</v>
      </c>
      <c r="F17" s="69" t="e">
        <f>'Full Database (hide)'!#REF!</f>
        <v>#REF!</v>
      </c>
      <c r="G17" s="70" t="e">
        <f>'Full Database (hide)'!#REF!</f>
        <v>#REF!</v>
      </c>
      <c r="H17" s="68" t="e">
        <f>'Full Database (hide)'!#REF!</f>
        <v>#REF!</v>
      </c>
      <c r="I17" s="69" t="e">
        <f>'Full Database (hide)'!#REF!</f>
        <v>#REF!</v>
      </c>
      <c r="J17" s="71" t="str">
        <f>'Full Database (hide)'!L12</f>
        <v>No</v>
      </c>
      <c r="K17" s="72" t="str">
        <f>'Full Database (hide)'!M12</f>
        <v>No enlistado</v>
      </c>
      <c r="L17" s="73" t="str">
        <f>'Full Database (hide)'!N12</f>
        <v>1448-345</v>
      </c>
      <c r="M17" s="115" t="str">
        <f>HYPERLINK('Full Database (hide)'!O12,"Label PDF")</f>
        <v>Label PDF</v>
      </c>
      <c r="N17" s="74" t="s">
        <v>172</v>
      </c>
      <c r="O17" s="75" t="s">
        <v>172</v>
      </c>
      <c r="P17" s="76">
        <f>'Full Database (hide)'!T12</f>
        <v>41248</v>
      </c>
      <c r="Q17" s="77" t="str">
        <f>'Full Database (hide)'!V12</f>
        <v>Ninguno</v>
      </c>
      <c r="R17" s="43"/>
    </row>
    <row r="18" spans="1:18" x14ac:dyDescent="0.3">
      <c r="A18" s="51" t="str">
        <f>'Full Database (hide)'!A13</f>
        <v>Carnebon 200</v>
      </c>
      <c r="B18" s="52"/>
      <c r="C18" s="113"/>
      <c r="D18" s="68" t="e">
        <f>'Full Database (hide)'!#REF!</f>
        <v>#REF!</v>
      </c>
      <c r="E18" s="69" t="e">
        <f>'Full Database (hide)'!#REF!</f>
        <v>#REF!</v>
      </c>
      <c r="F18" s="69" t="e">
        <f>'Full Database (hide)'!#REF!</f>
        <v>#REF!</v>
      </c>
      <c r="G18" s="70" t="e">
        <f>'Full Database (hide)'!#REF!</f>
        <v>#REF!</v>
      </c>
      <c r="H18" s="68" t="e">
        <f>'Full Database (hide)'!#REF!</f>
        <v>#REF!</v>
      </c>
      <c r="I18" s="69" t="e">
        <f>'Full Database (hide)'!#REF!</f>
        <v>#REF!</v>
      </c>
      <c r="J18" s="71" t="str">
        <f>'Full Database (hide)'!L13</f>
        <v>No</v>
      </c>
      <c r="K18" s="72" t="str">
        <f>'Full Database (hide)'!M13</f>
        <v>No enlistado</v>
      </c>
      <c r="L18" s="73" t="str">
        <f>'Full Database (hide)'!N13</f>
        <v>9150-3</v>
      </c>
      <c r="M18" s="115" t="str">
        <f>HYPERLINK('Full Database (hide)'!O13,"Label PDF")</f>
        <v>Label PDF</v>
      </c>
      <c r="N18" s="74" t="s">
        <v>172</v>
      </c>
      <c r="O18" s="75" t="s">
        <v>172</v>
      </c>
      <c r="P18" s="76">
        <f>'Full Database (hide)'!T13</f>
        <v>43963</v>
      </c>
      <c r="Q18" s="77" t="str">
        <f>'Full Database (hide)'!V13</f>
        <v>Ninguno</v>
      </c>
      <c r="R18" s="43"/>
    </row>
    <row r="19" spans="1:18" ht="100.8" x14ac:dyDescent="0.3">
      <c r="A19" s="51" t="str">
        <f>'Full Database (hide)'!A14</f>
        <v>CLB</v>
      </c>
      <c r="B19" s="52"/>
      <c r="C19" s="113"/>
      <c r="D19" s="68" t="e">
        <f>'Full Database (hide)'!#REF!</f>
        <v>#REF!</v>
      </c>
      <c r="E19" s="69" t="e">
        <f>'Full Database (hide)'!#REF!</f>
        <v>#REF!</v>
      </c>
      <c r="F19" s="69" t="e">
        <f>'Full Database (hide)'!#REF!</f>
        <v>#REF!</v>
      </c>
      <c r="G19" s="70" t="e">
        <f>'Full Database (hide)'!#REF!</f>
        <v>#REF!</v>
      </c>
      <c r="H19" s="68" t="e">
        <f>'Full Database (hide)'!#REF!</f>
        <v>#REF!</v>
      </c>
      <c r="I19" s="69" t="e">
        <f>'Full Database (hide)'!#REF!</f>
        <v>#REF!</v>
      </c>
      <c r="J19" s="71" t="str">
        <f>'Full Database (hide)'!L14</f>
        <v>Para superficies en contacto con alimentos</v>
      </c>
      <c r="K19" s="72" t="str">
        <f>'Full Database (hide)'!M14</f>
        <v>No enlistado</v>
      </c>
      <c r="L19" s="73" t="str">
        <f>'Full Database (hide)'!N14</f>
        <v>5813-111</v>
      </c>
      <c r="M19" s="115" t="str">
        <f>HYPERLINK('Full Database (hide)'!O14,"Label PDF")</f>
        <v>Label PDF</v>
      </c>
      <c r="N19" s="74" t="s">
        <v>172</v>
      </c>
      <c r="O19" s="75" t="s">
        <v>172</v>
      </c>
      <c r="P19" s="76">
        <f>'Full Database (hide)'!T14</f>
        <v>43641</v>
      </c>
      <c r="Q19" s="77" t="str">
        <f>'Full Database (hide)'!V14</f>
        <v>Ninguno</v>
      </c>
      <c r="R19" s="43"/>
    </row>
    <row r="20" spans="1:18" ht="100.8" x14ac:dyDescent="0.3">
      <c r="A20" s="51" t="str">
        <f>'Full Database (hide)'!A15</f>
        <v>CLB I</v>
      </c>
      <c r="B20" s="52"/>
      <c r="C20" s="113"/>
      <c r="D20" s="68" t="e">
        <f>'Full Database (hide)'!#REF!</f>
        <v>#REF!</v>
      </c>
      <c r="E20" s="69" t="e">
        <f>'Full Database (hide)'!#REF!</f>
        <v>#REF!</v>
      </c>
      <c r="F20" s="69" t="e">
        <f>'Full Database (hide)'!#REF!</f>
        <v>#REF!</v>
      </c>
      <c r="G20" s="70" t="e">
        <f>'Full Database (hide)'!#REF!</f>
        <v>#REF!</v>
      </c>
      <c r="H20" s="68" t="e">
        <f>'Full Database (hide)'!#REF!</f>
        <v>#REF!</v>
      </c>
      <c r="I20" s="69" t="e">
        <f>'Full Database (hide)'!#REF!</f>
        <v>#REF!</v>
      </c>
      <c r="J20" s="71" t="str">
        <f>'Full Database (hide)'!L15</f>
        <v>Para superficies en contacto con alimentos</v>
      </c>
      <c r="K20" s="72" t="str">
        <f>'Full Database (hide)'!M15</f>
        <v>No enlistado</v>
      </c>
      <c r="L20" s="73" t="str">
        <f>'Full Database (hide)'!N15</f>
        <v>5813-114</v>
      </c>
      <c r="M20" s="115" t="str">
        <f>HYPERLINK('Full Database (hide)'!O15,"Label PDF")</f>
        <v>Label PDF</v>
      </c>
      <c r="N20" s="74" t="s">
        <v>172</v>
      </c>
      <c r="O20" s="75" t="s">
        <v>172</v>
      </c>
      <c r="P20" s="76">
        <f>'Full Database (hide)'!T15</f>
        <v>43403</v>
      </c>
      <c r="Q20" s="77" t="str">
        <f>'Full Database (hide)'!V15</f>
        <v>Ninguno</v>
      </c>
      <c r="R20" s="43"/>
    </row>
    <row r="21" spans="1:18" ht="28.8" x14ac:dyDescent="0.3">
      <c r="A21" s="51" t="str">
        <f>'Full Database (hide)'!A16</f>
        <v>Di-Oxy Solv</v>
      </c>
      <c r="B21" s="52"/>
      <c r="C21" s="113"/>
      <c r="D21" s="68" t="e">
        <f>'Full Database (hide)'!#REF!</f>
        <v>#REF!</v>
      </c>
      <c r="E21" s="69" t="e">
        <f>'Full Database (hide)'!#REF!</f>
        <v>#REF!</v>
      </c>
      <c r="F21" s="69" t="e">
        <f>'Full Database (hide)'!#REF!</f>
        <v>#REF!</v>
      </c>
      <c r="G21" s="70" t="e">
        <f>'Full Database (hide)'!#REF!</f>
        <v>#REF!</v>
      </c>
      <c r="H21" s="68" t="e">
        <f>'Full Database (hide)'!#REF!</f>
        <v>#REF!</v>
      </c>
      <c r="I21" s="69" t="e">
        <f>'Full Database (hide)'!#REF!</f>
        <v>#REF!</v>
      </c>
      <c r="J21" s="71" t="str">
        <f>'Full Database (hide)'!L16</f>
        <v>No</v>
      </c>
      <c r="K21" s="72" t="str">
        <f>'Full Database (hide)'!M16</f>
        <v>Permitido con restricciones</v>
      </c>
      <c r="L21" s="73" t="str">
        <f>'Full Database (hide)'!N16</f>
        <v>72160-2</v>
      </c>
      <c r="M21" s="115" t="str">
        <f>HYPERLINK('Full Database (hide)'!O16,"Label PDF")</f>
        <v>Label PDF</v>
      </c>
      <c r="N21" s="74" t="s">
        <v>172</v>
      </c>
      <c r="O21" s="75" t="s">
        <v>172</v>
      </c>
      <c r="P21" s="76">
        <f>'Full Database (hide)'!T16</f>
        <v>39406</v>
      </c>
      <c r="Q21" s="77" t="str">
        <f>'Full Database (hide)'!V16</f>
        <v>Ninguno</v>
      </c>
      <c r="R21" s="43"/>
    </row>
    <row r="22" spans="1:18" x14ac:dyDescent="0.3">
      <c r="A22" s="51" t="str">
        <f>'Full Database (hide)'!A17</f>
        <v>Dixichlor Lite</v>
      </c>
      <c r="B22" s="52"/>
      <c r="C22" s="113"/>
      <c r="D22" s="68" t="e">
        <f>'Full Database (hide)'!#REF!</f>
        <v>#REF!</v>
      </c>
      <c r="E22" s="69" t="e">
        <f>'Full Database (hide)'!#REF!</f>
        <v>#REF!</v>
      </c>
      <c r="F22" s="69" t="e">
        <f>'Full Database (hide)'!#REF!</f>
        <v>#REF!</v>
      </c>
      <c r="G22" s="70" t="e">
        <f>'Full Database (hide)'!#REF!</f>
        <v>#REF!</v>
      </c>
      <c r="H22" s="68" t="e">
        <f>'Full Database (hide)'!#REF!</f>
        <v>#REF!</v>
      </c>
      <c r="I22" s="69" t="e">
        <f>'Full Database (hide)'!#REF!</f>
        <v>#REF!</v>
      </c>
      <c r="J22" s="71" t="str">
        <f>'Full Database (hide)'!L17</f>
        <v>No</v>
      </c>
      <c r="K22" s="72" t="str">
        <f>'Full Database (hide)'!M17</f>
        <v>No enlistado</v>
      </c>
      <c r="L22" s="73" t="str">
        <f>'Full Database (hide)'!N17</f>
        <v>813-14</v>
      </c>
      <c r="M22" s="115" t="str">
        <f>HYPERLINK('Full Database (hide)'!O17,"Label PDF")</f>
        <v>Label PDF</v>
      </c>
      <c r="N22" s="74" t="s">
        <v>172</v>
      </c>
      <c r="O22" s="75" t="s">
        <v>172</v>
      </c>
      <c r="P22" s="76">
        <f>'Full Database (hide)'!T17</f>
        <v>41331</v>
      </c>
      <c r="Q22" s="77" t="str">
        <f>'Full Database (hide)'!V17</f>
        <v>Ninguno</v>
      </c>
      <c r="R22" s="43"/>
    </row>
    <row r="23" spans="1:18" x14ac:dyDescent="0.3">
      <c r="A23" s="51" t="str">
        <f>'Full Database (hide)'!A18</f>
        <v xml:space="preserve">ECR Calcium Hypochlorite AST </v>
      </c>
      <c r="B23" s="52"/>
      <c r="C23" s="113"/>
      <c r="D23" s="68" t="e">
        <f>'Full Database (hide)'!#REF!</f>
        <v>#REF!</v>
      </c>
      <c r="E23" s="69" t="e">
        <f>'Full Database (hide)'!#REF!</f>
        <v>#REF!</v>
      </c>
      <c r="F23" s="69" t="e">
        <f>'Full Database (hide)'!#REF!</f>
        <v>#REF!</v>
      </c>
      <c r="G23" s="70" t="e">
        <f>'Full Database (hide)'!#REF!</f>
        <v>#REF!</v>
      </c>
      <c r="H23" s="68" t="e">
        <f>'Full Database (hide)'!#REF!</f>
        <v>#REF!</v>
      </c>
      <c r="I23" s="69" t="e">
        <f>'Full Database (hide)'!#REF!</f>
        <v>#REF!</v>
      </c>
      <c r="J23" s="71" t="str">
        <f>'Full Database (hide)'!L18</f>
        <v>No</v>
      </c>
      <c r="K23" s="72" t="str">
        <f>'Full Database (hide)'!M18</f>
        <v>No enlistado</v>
      </c>
      <c r="L23" s="73" t="str">
        <f>'Full Database (hide)'!N18</f>
        <v xml:space="preserve"> 86460-4</v>
      </c>
      <c r="M23" s="115" t="str">
        <f>HYPERLINK('Full Database (hide)'!O18,"Label PDF")</f>
        <v>Label PDF</v>
      </c>
      <c r="N23" s="74" t="s">
        <v>172</v>
      </c>
      <c r="O23" s="75" t="s">
        <v>172</v>
      </c>
      <c r="P23" s="76">
        <f>'Full Database (hide)'!T18</f>
        <v>40619</v>
      </c>
      <c r="Q23" s="77" t="str">
        <f>'Full Database (hide)'!V18</f>
        <v>Ninguno</v>
      </c>
      <c r="R23" s="43"/>
    </row>
    <row r="24" spans="1:18" x14ac:dyDescent="0.3">
      <c r="A24" s="51" t="str">
        <f>'Full Database (hide)'!A19</f>
        <v xml:space="preserve">ECR Calcium Hypochlorite granules </v>
      </c>
      <c r="B24" s="52"/>
      <c r="C24" s="113"/>
      <c r="D24" s="68" t="e">
        <f>'Full Database (hide)'!#REF!</f>
        <v>#REF!</v>
      </c>
      <c r="E24" s="69" t="e">
        <f>'Full Database (hide)'!#REF!</f>
        <v>#REF!</v>
      </c>
      <c r="F24" s="69" t="e">
        <f>'Full Database (hide)'!#REF!</f>
        <v>#REF!</v>
      </c>
      <c r="G24" s="70" t="e">
        <f>'Full Database (hide)'!#REF!</f>
        <v>#REF!</v>
      </c>
      <c r="H24" s="68" t="e">
        <f>'Full Database (hide)'!#REF!</f>
        <v>#REF!</v>
      </c>
      <c r="I24" s="69" t="e">
        <f>'Full Database (hide)'!#REF!</f>
        <v>#REF!</v>
      </c>
      <c r="J24" s="71" t="str">
        <f>'Full Database (hide)'!L19</f>
        <v>No</v>
      </c>
      <c r="K24" s="72" t="str">
        <f>'Full Database (hide)'!M19</f>
        <v>No enlistado</v>
      </c>
      <c r="L24" s="73" t="str">
        <f>'Full Database (hide)'!N19</f>
        <v>86460-1</v>
      </c>
      <c r="M24" s="115" t="str">
        <f>HYPERLINK('Full Database (hide)'!O19,"Label PDF")</f>
        <v>Label PDF</v>
      </c>
      <c r="N24" s="74" t="s">
        <v>172</v>
      </c>
      <c r="O24" s="75" t="s">
        <v>172</v>
      </c>
      <c r="P24" s="76">
        <f>'Full Database (hide)'!T19</f>
        <v>40619</v>
      </c>
      <c r="Q24" s="77" t="str">
        <f>'Full Database (hide)'!V19</f>
        <v>Ninguno</v>
      </c>
      <c r="R24" s="43"/>
    </row>
    <row r="25" spans="1:18" x14ac:dyDescent="0.3">
      <c r="A25" s="51" t="str">
        <f>'Full Database (hide)'!A20</f>
        <v>ECR Calcium Hypochlorite T</v>
      </c>
      <c r="B25" s="52"/>
      <c r="C25" s="113"/>
      <c r="D25" s="68" t="e">
        <f>'Full Database (hide)'!#REF!</f>
        <v>#REF!</v>
      </c>
      <c r="E25" s="69" t="e">
        <f>'Full Database (hide)'!#REF!</f>
        <v>#REF!</v>
      </c>
      <c r="F25" s="69" t="e">
        <f>'Full Database (hide)'!#REF!</f>
        <v>#REF!</v>
      </c>
      <c r="G25" s="70" t="e">
        <f>'Full Database (hide)'!#REF!</f>
        <v>#REF!</v>
      </c>
      <c r="H25" s="68" t="e">
        <f>'Full Database (hide)'!#REF!</f>
        <v>#REF!</v>
      </c>
      <c r="I25" s="69" t="e">
        <f>'Full Database (hide)'!#REF!</f>
        <v>#REF!</v>
      </c>
      <c r="J25" s="71" t="str">
        <f>'Full Database (hide)'!L20</f>
        <v>No</v>
      </c>
      <c r="K25" s="72" t="str">
        <f>'Full Database (hide)'!M20</f>
        <v>No enlistado</v>
      </c>
      <c r="L25" s="73" t="str">
        <f>'Full Database (hide)'!N20</f>
        <v>86460-3</v>
      </c>
      <c r="M25" s="115" t="str">
        <f>HYPERLINK('Full Database (hide)'!O20,"Label PDF")</f>
        <v>Label PDF</v>
      </c>
      <c r="N25" s="74" t="s">
        <v>172</v>
      </c>
      <c r="O25" s="75" t="s">
        <v>172</v>
      </c>
      <c r="P25" s="76">
        <f>'Full Database (hide)'!T20</f>
        <v>40619</v>
      </c>
      <c r="Q25" s="77" t="str">
        <f>'Full Database (hide)'!V20</f>
        <v>Ninguno</v>
      </c>
      <c r="R25" s="43"/>
    </row>
    <row r="26" spans="1:18" ht="28.8" x14ac:dyDescent="0.3">
      <c r="A26" s="51" t="str">
        <f>'Full Database (hide)'!A21</f>
        <v>EnviroChlorite 15</v>
      </c>
      <c r="B26" s="52"/>
      <c r="C26" s="113"/>
      <c r="D26" s="68" t="e">
        <f>'Full Database (hide)'!#REF!</f>
        <v>#REF!</v>
      </c>
      <c r="E26" s="69" t="e">
        <f>'Full Database (hide)'!#REF!</f>
        <v>#REF!</v>
      </c>
      <c r="F26" s="69" t="e">
        <f>'Full Database (hide)'!#REF!</f>
        <v>#REF!</v>
      </c>
      <c r="G26" s="70" t="e">
        <f>'Full Database (hide)'!#REF!</f>
        <v>#REF!</v>
      </c>
      <c r="H26" s="68" t="e">
        <f>'Full Database (hide)'!#REF!</f>
        <v>#REF!</v>
      </c>
      <c r="I26" s="69" t="e">
        <f>'Full Database (hide)'!#REF!</f>
        <v>#REF!</v>
      </c>
      <c r="J26" s="71" t="str">
        <f>'Full Database (hide)'!L21</f>
        <v>No</v>
      </c>
      <c r="K26" s="72" t="str">
        <f>'Full Database (hide)'!M21</f>
        <v>Permitido con restricciones</v>
      </c>
      <c r="L26" s="73" t="str">
        <f>'Full Database (hide)'!N21</f>
        <v>63838-21</v>
      </c>
      <c r="M26" s="115" t="str">
        <f>HYPERLINK('Full Database (hide)'!O21,"Label PDF")</f>
        <v>Label PDF</v>
      </c>
      <c r="N26" s="74" t="s">
        <v>172</v>
      </c>
      <c r="O26" s="75" t="s">
        <v>172</v>
      </c>
      <c r="P26" s="76">
        <f>'Full Database (hide)'!T21</f>
        <v>42537</v>
      </c>
      <c r="Q26" s="77" t="str">
        <f>'Full Database (hide)'!V21</f>
        <v>Ninguno</v>
      </c>
      <c r="R26" s="43"/>
    </row>
    <row r="27" spans="1:18" ht="28.8" x14ac:dyDescent="0.3">
      <c r="A27" s="51" t="str">
        <f>'Full Database (hide)'!A22</f>
        <v>EnviroChlorite 7.5</v>
      </c>
      <c r="B27" s="52"/>
      <c r="C27" s="113"/>
      <c r="D27" s="68" t="e">
        <f>'Full Database (hide)'!#REF!</f>
        <v>#REF!</v>
      </c>
      <c r="E27" s="69" t="e">
        <f>'Full Database (hide)'!#REF!</f>
        <v>#REF!</v>
      </c>
      <c r="F27" s="69" t="e">
        <f>'Full Database (hide)'!#REF!</f>
        <v>#REF!</v>
      </c>
      <c r="G27" s="70" t="e">
        <f>'Full Database (hide)'!#REF!</f>
        <v>#REF!</v>
      </c>
      <c r="H27" s="68" t="e">
        <f>'Full Database (hide)'!#REF!</f>
        <v>#REF!</v>
      </c>
      <c r="I27" s="69" t="e">
        <f>'Full Database (hide)'!#REF!</f>
        <v>#REF!</v>
      </c>
      <c r="J27" s="71" t="str">
        <f>'Full Database (hide)'!L22</f>
        <v>No</v>
      </c>
      <c r="K27" s="72" t="str">
        <f>'Full Database (hide)'!M22</f>
        <v>Permitido con restricciones</v>
      </c>
      <c r="L27" s="73" t="str">
        <f>'Full Database (hide)'!N22</f>
        <v>63838-24</v>
      </c>
      <c r="M27" s="115" t="str">
        <f>HYPERLINK('Full Database (hide)'!O22,"Label PDF")</f>
        <v>Label PDF</v>
      </c>
      <c r="N27" s="74" t="s">
        <v>172</v>
      </c>
      <c r="O27" s="75" t="s">
        <v>172</v>
      </c>
      <c r="P27" s="76">
        <f>'Full Database (hide)'!T22</f>
        <v>43802</v>
      </c>
      <c r="Q27" s="77" t="str">
        <f>'Full Database (hide)'!V22</f>
        <v>Ninguno</v>
      </c>
      <c r="R27" s="43"/>
    </row>
    <row r="28" spans="1:18" ht="28.8" x14ac:dyDescent="0.3">
      <c r="A28" s="51" t="str">
        <f>'Full Database (hide)'!A23</f>
        <v>Ercopure BCD-15</v>
      </c>
      <c r="B28" s="52"/>
      <c r="C28" s="113"/>
      <c r="D28" s="68" t="e">
        <f>'Full Database (hide)'!#REF!</f>
        <v>#REF!</v>
      </c>
      <c r="E28" s="69" t="e">
        <f>'Full Database (hide)'!#REF!</f>
        <v>#REF!</v>
      </c>
      <c r="F28" s="69" t="e">
        <f>'Full Database (hide)'!#REF!</f>
        <v>#REF!</v>
      </c>
      <c r="G28" s="70" t="e">
        <f>'Full Database (hide)'!#REF!</f>
        <v>#REF!</v>
      </c>
      <c r="H28" s="68" t="e">
        <f>'Full Database (hide)'!#REF!</f>
        <v>#REF!</v>
      </c>
      <c r="I28" s="69" t="e">
        <f>'Full Database (hide)'!#REF!</f>
        <v>#REF!</v>
      </c>
      <c r="J28" s="71" t="str">
        <f>'Full Database (hide)'!L23</f>
        <v>No</v>
      </c>
      <c r="K28" s="72" t="str">
        <f>'Full Database (hide)'!M23</f>
        <v>No enlistado</v>
      </c>
      <c r="L28" s="73" t="str">
        <f>'Full Database (hide)'!N23</f>
        <v>9150-13</v>
      </c>
      <c r="M28" s="115" t="str">
        <f>HYPERLINK('Full Database (hide)'!O23,"Label PDF")</f>
        <v>Label PDF</v>
      </c>
      <c r="N28" s="74" t="s">
        <v>172</v>
      </c>
      <c r="O28" s="75" t="s">
        <v>172</v>
      </c>
      <c r="P28" s="76">
        <f>'Full Database (hide)'!T23</f>
        <v>43866</v>
      </c>
      <c r="Q28" s="77" t="str">
        <f>'Full Database (hide)'!V23</f>
        <v>Anteriormente denominado como Adox BCD-15</v>
      </c>
      <c r="R28" s="43"/>
    </row>
    <row r="29" spans="1:18" x14ac:dyDescent="0.3">
      <c r="A29" s="51" t="str">
        <f>'Full Database (hide)'!A24</f>
        <v>Ercopure BCD-25</v>
      </c>
      <c r="B29" s="52"/>
      <c r="C29" s="113"/>
      <c r="D29" s="68" t="e">
        <f>'Full Database (hide)'!#REF!</f>
        <v>#REF!</v>
      </c>
      <c r="E29" s="69" t="e">
        <f>'Full Database (hide)'!#REF!</f>
        <v>#REF!</v>
      </c>
      <c r="F29" s="69" t="e">
        <f>'Full Database (hide)'!#REF!</f>
        <v>#REF!</v>
      </c>
      <c r="G29" s="70" t="e">
        <f>'Full Database (hide)'!#REF!</f>
        <v>#REF!</v>
      </c>
      <c r="H29" s="68" t="e">
        <f>'Full Database (hide)'!#REF!</f>
        <v>#REF!</v>
      </c>
      <c r="I29" s="69" t="e">
        <f>'Full Database (hide)'!#REF!</f>
        <v>#REF!</v>
      </c>
      <c r="J29" s="71" t="str">
        <f>'Full Database (hide)'!L24</f>
        <v>No</v>
      </c>
      <c r="K29" s="72" t="str">
        <f>'Full Database (hide)'!M24</f>
        <v>No enlistado</v>
      </c>
      <c r="L29" s="73" t="str">
        <f>'Full Database (hide)'!N24</f>
        <v>9150-7</v>
      </c>
      <c r="M29" s="115" t="str">
        <f>HYPERLINK('Full Database (hide)'!O24,"Label PDF")</f>
        <v>Label PDF</v>
      </c>
      <c r="N29" s="74" t="s">
        <v>172</v>
      </c>
      <c r="O29" s="75" t="s">
        <v>172</v>
      </c>
      <c r="P29" s="76">
        <f>'Full Database (hide)'!T24</f>
        <v>43921</v>
      </c>
      <c r="Q29" s="77" t="str">
        <f>'Full Database (hide)'!V24</f>
        <v>Anteriormente denominado como Adox 3125</v>
      </c>
      <c r="R29" s="43"/>
    </row>
    <row r="30" spans="1:18" x14ac:dyDescent="0.3">
      <c r="A30" s="51" t="str">
        <f>'Full Database (hide)'!A25</f>
        <v>Ercopure BCD-7.5</v>
      </c>
      <c r="B30" s="52"/>
      <c r="C30" s="113"/>
      <c r="D30" s="68" t="e">
        <f>'Full Database (hide)'!#REF!</f>
        <v>#REF!</v>
      </c>
      <c r="E30" s="69" t="e">
        <f>'Full Database (hide)'!#REF!</f>
        <v>#REF!</v>
      </c>
      <c r="F30" s="69" t="e">
        <f>'Full Database (hide)'!#REF!</f>
        <v>#REF!</v>
      </c>
      <c r="G30" s="70" t="e">
        <f>'Full Database (hide)'!#REF!</f>
        <v>#REF!</v>
      </c>
      <c r="H30" s="68" t="e">
        <f>'Full Database (hide)'!#REF!</f>
        <v>#REF!</v>
      </c>
      <c r="I30" s="69" t="e">
        <f>'Full Database (hide)'!#REF!</f>
        <v>#REF!</v>
      </c>
      <c r="J30" s="71" t="str">
        <f>'Full Database (hide)'!L25</f>
        <v>No</v>
      </c>
      <c r="K30" s="72" t="str">
        <f>'Full Database (hide)'!M25</f>
        <v>No enlistado</v>
      </c>
      <c r="L30" s="73" t="str">
        <f>'Full Database (hide)'!N25</f>
        <v>9150-8</v>
      </c>
      <c r="M30" s="115" t="str">
        <f>HYPERLINK('Full Database (hide)'!O25,"Label PDF")</f>
        <v>Label PDF</v>
      </c>
      <c r="N30" s="74" t="s">
        <v>172</v>
      </c>
      <c r="O30" s="75" t="s">
        <v>172</v>
      </c>
      <c r="P30" s="76">
        <f>'Full Database (hide)'!T25</f>
        <v>43921</v>
      </c>
      <c r="Q30" s="77" t="str">
        <f>'Full Database (hide)'!V25</f>
        <v>Anteriormente denominado como Adox 750</v>
      </c>
      <c r="R30" s="43"/>
    </row>
    <row r="31" spans="1:18" x14ac:dyDescent="0.3">
      <c r="A31" s="51" t="str">
        <f>'Full Database (hide)'!A26</f>
        <v>Freshgard 72</v>
      </c>
      <c r="B31" s="52"/>
      <c r="C31" s="113"/>
      <c r="D31" s="68" t="e">
        <f>'Full Database (hide)'!#REF!</f>
        <v>#REF!</v>
      </c>
      <c r="E31" s="69" t="e">
        <f>'Full Database (hide)'!#REF!</f>
        <v>#REF!</v>
      </c>
      <c r="F31" s="69" t="e">
        <f>'Full Database (hide)'!#REF!</f>
        <v>#REF!</v>
      </c>
      <c r="G31" s="70" t="e">
        <f>'Full Database (hide)'!#REF!</f>
        <v>#REF!</v>
      </c>
      <c r="H31" s="68" t="e">
        <f>'Full Database (hide)'!#REF!</f>
        <v>#REF!</v>
      </c>
      <c r="I31" s="69" t="e">
        <f>'Full Database (hide)'!#REF!</f>
        <v>#REF!</v>
      </c>
      <c r="J31" s="71" t="str">
        <f>'Full Database (hide)'!L26</f>
        <v>No</v>
      </c>
      <c r="K31" s="72" t="str">
        <f>'Full Database (hide)'!M26</f>
        <v>No enlistado</v>
      </c>
      <c r="L31" s="73" t="str">
        <f>'Full Database (hide)'!N26</f>
        <v>8764-54</v>
      </c>
      <c r="M31" s="115" t="str">
        <f>HYPERLINK('Full Database (hide)'!O26,"Label PDF")</f>
        <v>Label PDF</v>
      </c>
      <c r="N31" s="74" t="s">
        <v>172</v>
      </c>
      <c r="O31" s="75" t="s">
        <v>172</v>
      </c>
      <c r="P31" s="76">
        <f>'Full Database (hide)'!T26</f>
        <v>41344</v>
      </c>
      <c r="Q31" s="77" t="str">
        <f>'Full Database (hide)'!V26</f>
        <v>Ninguno</v>
      </c>
      <c r="R31" s="43"/>
    </row>
    <row r="32" spans="1:18" ht="28.8" x14ac:dyDescent="0.3">
      <c r="A32" s="51" t="str">
        <f>'Full Database (hide)'!A27</f>
        <v xml:space="preserve">HTH Dry Chlorinator Tablets for Swimming Pools </v>
      </c>
      <c r="B32" s="52"/>
      <c r="C32" s="113"/>
      <c r="D32" s="68" t="e">
        <f>'Full Database (hide)'!#REF!</f>
        <v>#REF!</v>
      </c>
      <c r="E32" s="69" t="e">
        <f>'Full Database (hide)'!#REF!</f>
        <v>#REF!</v>
      </c>
      <c r="F32" s="69" t="e">
        <f>'Full Database (hide)'!#REF!</f>
        <v>#REF!</v>
      </c>
      <c r="G32" s="70" t="e">
        <f>'Full Database (hide)'!#REF!</f>
        <v>#REF!</v>
      </c>
      <c r="H32" s="68" t="e">
        <f>'Full Database (hide)'!#REF!</f>
        <v>#REF!</v>
      </c>
      <c r="I32" s="69" t="e">
        <f>'Full Database (hide)'!#REF!</f>
        <v>#REF!</v>
      </c>
      <c r="J32" s="71" t="str">
        <f>'Full Database (hide)'!L27</f>
        <v>No</v>
      </c>
      <c r="K32" s="72" t="str">
        <f>'Full Database (hide)'!M27</f>
        <v>No enlistado</v>
      </c>
      <c r="L32" s="73" t="str">
        <f>'Full Database (hide)'!N27</f>
        <v>1258-969</v>
      </c>
      <c r="M32" s="115" t="str">
        <f>HYPERLINK('Full Database (hide)'!O27,"Label PDF")</f>
        <v>Label PDF</v>
      </c>
      <c r="N32" s="74" t="s">
        <v>172</v>
      </c>
      <c r="O32" s="75" t="s">
        <v>172</v>
      </c>
      <c r="P32" s="76">
        <f>'Full Database (hide)'!T27</f>
        <v>41340</v>
      </c>
      <c r="Q32" s="77" t="str">
        <f>'Full Database (hide)'!V27</f>
        <v>Ninguno</v>
      </c>
      <c r="R32" s="43"/>
    </row>
    <row r="33" spans="1:18" x14ac:dyDescent="0.3">
      <c r="A33" s="51" t="str">
        <f>'Full Database (hide)'!A28</f>
        <v>Hypo 150</v>
      </c>
      <c r="B33" s="52"/>
      <c r="C33" s="113"/>
      <c r="D33" s="68" t="e">
        <f>'Full Database (hide)'!#REF!</f>
        <v>#REF!</v>
      </c>
      <c r="E33" s="69" t="e">
        <f>'Full Database (hide)'!#REF!</f>
        <v>#REF!</v>
      </c>
      <c r="F33" s="69" t="e">
        <f>'Full Database (hide)'!#REF!</f>
        <v>#REF!</v>
      </c>
      <c r="G33" s="70" t="e">
        <f>'Full Database (hide)'!#REF!</f>
        <v>#REF!</v>
      </c>
      <c r="H33" s="68" t="e">
        <f>'Full Database (hide)'!#REF!</f>
        <v>#REF!</v>
      </c>
      <c r="I33" s="69" t="e">
        <f>'Full Database (hide)'!#REF!</f>
        <v>#REF!</v>
      </c>
      <c r="J33" s="71" t="str">
        <f>'Full Database (hide)'!L28</f>
        <v>No</v>
      </c>
      <c r="K33" s="72" t="str">
        <f>'Full Database (hide)'!M28</f>
        <v>No enlistado</v>
      </c>
      <c r="L33" s="73" t="str">
        <f>'Full Database (hide)'!N28</f>
        <v>67649-20001</v>
      </c>
      <c r="M33" s="115" t="str">
        <f>HYPERLINK('Full Database (hide)'!O28,"Label PDF")</f>
        <v>Label PDF</v>
      </c>
      <c r="N33" s="74" t="s">
        <v>172</v>
      </c>
      <c r="O33" s="75" t="s">
        <v>172</v>
      </c>
      <c r="P33" s="76">
        <f>'Full Database (hide)'!T28</f>
        <v>42566</v>
      </c>
      <c r="Q33" s="77" t="str">
        <f>'Full Database (hide)'!V28</f>
        <v>Ninguno</v>
      </c>
      <c r="R33" s="43"/>
    </row>
    <row r="34" spans="1:18" ht="28.8" x14ac:dyDescent="0.3">
      <c r="A34" s="51" t="str">
        <f>'Full Database (hide)'!A29</f>
        <v xml:space="preserve">Induclor </v>
      </c>
      <c r="B34" s="52"/>
      <c r="C34" s="113"/>
      <c r="D34" s="68" t="e">
        <f>'Full Database (hide)'!#REF!</f>
        <v>#REF!</v>
      </c>
      <c r="E34" s="69" t="e">
        <f>'Full Database (hide)'!#REF!</f>
        <v>#REF!</v>
      </c>
      <c r="F34" s="69" t="e">
        <f>'Full Database (hide)'!#REF!</f>
        <v>#REF!</v>
      </c>
      <c r="G34" s="70" t="e">
        <f>'Full Database (hide)'!#REF!</f>
        <v>#REF!</v>
      </c>
      <c r="H34" s="68" t="e">
        <f>'Full Database (hide)'!#REF!</f>
        <v>#REF!</v>
      </c>
      <c r="I34" s="69" t="e">
        <f>'Full Database (hide)'!#REF!</f>
        <v>#REF!</v>
      </c>
      <c r="J34" s="71" t="str">
        <f>'Full Database (hide)'!L29</f>
        <v>No</v>
      </c>
      <c r="K34" s="72" t="str">
        <f>'Full Database (hide)'!M29</f>
        <v>Permitido con restricciones</v>
      </c>
      <c r="L34" s="73" t="str">
        <f>'Full Database (hide)'!N29</f>
        <v>748-239</v>
      </c>
      <c r="M34" s="115" t="str">
        <f>HYPERLINK('Full Database (hide)'!O29,"Label PDF")</f>
        <v>Label PDF</v>
      </c>
      <c r="N34" s="74" t="s">
        <v>172</v>
      </c>
      <c r="O34" s="75" t="s">
        <v>172</v>
      </c>
      <c r="P34" s="76">
        <f>'Full Database (hide)'!T29</f>
        <v>43923</v>
      </c>
      <c r="Q34" s="77" t="str">
        <f>'Full Database (hide)'!V29</f>
        <v>Ninguno</v>
      </c>
      <c r="R34" s="43"/>
    </row>
    <row r="35" spans="1:18" ht="28.8" x14ac:dyDescent="0.3">
      <c r="A35" s="51" t="str">
        <f>'Full Database (hide)'!A30</f>
        <v>Jet-Ag</v>
      </c>
      <c r="B35" s="52"/>
      <c r="C35" s="113"/>
      <c r="D35" s="68" t="e">
        <f>'Full Database (hide)'!#REF!</f>
        <v>#REF!</v>
      </c>
      <c r="E35" s="69" t="e">
        <f>'Full Database (hide)'!#REF!</f>
        <v>#REF!</v>
      </c>
      <c r="F35" s="69" t="e">
        <f>'Full Database (hide)'!#REF!</f>
        <v>#REF!</v>
      </c>
      <c r="G35" s="70" t="e">
        <f>'Full Database (hide)'!#REF!</f>
        <v>#REF!</v>
      </c>
      <c r="H35" s="68" t="e">
        <f>'Full Database (hide)'!#REF!</f>
        <v>#REF!</v>
      </c>
      <c r="I35" s="69" t="e">
        <f>'Full Database (hide)'!#REF!</f>
        <v>#REF!</v>
      </c>
      <c r="J35" s="71" t="str">
        <f>'Full Database (hide)'!L30</f>
        <v>No</v>
      </c>
      <c r="K35" s="72" t="str">
        <f>'Full Database (hide)'!M30</f>
        <v>Permitido con restricciones</v>
      </c>
      <c r="L35" s="73" t="str">
        <f>'Full Database (hide)'!N30</f>
        <v>84059-32</v>
      </c>
      <c r="M35" s="115" t="str">
        <f>HYPERLINK('Full Database (hide)'!O30,"Label PDF")</f>
        <v>Label PDF</v>
      </c>
      <c r="N35" s="74" t="s">
        <v>172</v>
      </c>
      <c r="O35" s="75" t="s">
        <v>172</v>
      </c>
      <c r="P35" s="76">
        <f>'Full Database (hide)'!T30</f>
        <v>44085</v>
      </c>
      <c r="Q35" s="77" t="str">
        <f>'Full Database (hide)'!V30</f>
        <v>Ninguno</v>
      </c>
      <c r="R35" s="43"/>
    </row>
    <row r="36" spans="1:18" ht="28.8" x14ac:dyDescent="0.3">
      <c r="A36" s="51" t="str">
        <f>'Full Database (hide)'!A31</f>
        <v>Jet-Ag 15%</v>
      </c>
      <c r="B36" s="52"/>
      <c r="C36" s="113"/>
      <c r="D36" s="68" t="e">
        <f>'Full Database (hide)'!#REF!</f>
        <v>#REF!</v>
      </c>
      <c r="E36" s="69" t="e">
        <f>'Full Database (hide)'!#REF!</f>
        <v>#REF!</v>
      </c>
      <c r="F36" s="69" t="e">
        <f>'Full Database (hide)'!#REF!</f>
        <v>#REF!</v>
      </c>
      <c r="G36" s="70" t="e">
        <f>'Full Database (hide)'!#REF!</f>
        <v>#REF!</v>
      </c>
      <c r="H36" s="68" t="e">
        <f>'Full Database (hide)'!#REF!</f>
        <v>#REF!</v>
      </c>
      <c r="I36" s="69" t="e">
        <f>'Full Database (hide)'!#REF!</f>
        <v>#REF!</v>
      </c>
      <c r="J36" s="71" t="str">
        <f>'Full Database (hide)'!L31</f>
        <v>No</v>
      </c>
      <c r="K36" s="72" t="str">
        <f>'Full Database (hide)'!M31</f>
        <v>Permitido con restricciones</v>
      </c>
      <c r="L36" s="73" t="str">
        <f>'Full Database (hide)'!N31</f>
        <v>84059-33</v>
      </c>
      <c r="M36" s="115" t="str">
        <f>HYPERLINK('Full Database (hide)'!O31,"Label PDF")</f>
        <v>Label PDF</v>
      </c>
      <c r="N36" s="74" t="s">
        <v>172</v>
      </c>
      <c r="O36" s="75" t="s">
        <v>172</v>
      </c>
      <c r="P36" s="76">
        <f>'Full Database (hide)'!T31</f>
        <v>44110</v>
      </c>
      <c r="Q36" s="77" t="str">
        <f>'Full Database (hide)'!V31</f>
        <v>Ninguno</v>
      </c>
      <c r="R36" s="43"/>
    </row>
    <row r="37" spans="1:18" x14ac:dyDescent="0.3">
      <c r="A37" s="51" t="str">
        <f>'Full Database (hide)'!A32</f>
        <v>LFI Sanitizer</v>
      </c>
      <c r="B37" s="52"/>
      <c r="C37" s="113"/>
      <c r="D37" s="68" t="e">
        <f>'Full Database (hide)'!#REF!</f>
        <v>#REF!</v>
      </c>
      <c r="E37" s="69" t="e">
        <f>'Full Database (hide)'!#REF!</f>
        <v>#REF!</v>
      </c>
      <c r="F37" s="69" t="e">
        <f>'Full Database (hide)'!#REF!</f>
        <v>#REF!</v>
      </c>
      <c r="G37" s="70" t="e">
        <f>'Full Database (hide)'!#REF!</f>
        <v>#REF!</v>
      </c>
      <c r="H37" s="68" t="e">
        <f>'Full Database (hide)'!#REF!</f>
        <v>#REF!</v>
      </c>
      <c r="I37" s="69" t="e">
        <f>'Full Database (hide)'!#REF!</f>
        <v>#REF!</v>
      </c>
      <c r="J37" s="71" t="str">
        <f>'Full Database (hide)'!L32</f>
        <v>No</v>
      </c>
      <c r="K37" s="72" t="str">
        <f>'Full Database (hide)'!M32</f>
        <v>No enlistado</v>
      </c>
      <c r="L37" s="73" t="str">
        <f>'Full Database (hide)'!N32</f>
        <v>4959-18</v>
      </c>
      <c r="M37" s="115" t="str">
        <f>HYPERLINK('Full Database (hide)'!O32,"Label PDF")</f>
        <v>Label PDF</v>
      </c>
      <c r="N37" s="74" t="s">
        <v>172</v>
      </c>
      <c r="O37" s="75" t="s">
        <v>172</v>
      </c>
      <c r="P37" s="76">
        <f>'Full Database (hide)'!T32</f>
        <v>43021</v>
      </c>
      <c r="Q37" s="77" t="str">
        <f>'Full Database (hide)'!V32</f>
        <v>Ninguno</v>
      </c>
      <c r="R37" s="43"/>
    </row>
    <row r="38" spans="1:18" x14ac:dyDescent="0.3">
      <c r="A38" s="51" t="str">
        <f>'Full Database (hide)'!A33</f>
        <v>Liquichlor 12.5% Solution</v>
      </c>
      <c r="B38" s="52"/>
      <c r="C38" s="113"/>
      <c r="D38" s="68" t="e">
        <f>'Full Database (hide)'!#REF!</f>
        <v>#REF!</v>
      </c>
      <c r="E38" s="69" t="e">
        <f>'Full Database (hide)'!#REF!</f>
        <v>#REF!</v>
      </c>
      <c r="F38" s="69" t="e">
        <f>'Full Database (hide)'!#REF!</f>
        <v>#REF!</v>
      </c>
      <c r="G38" s="70" t="e">
        <f>'Full Database (hide)'!#REF!</f>
        <v>#REF!</v>
      </c>
      <c r="H38" s="68" t="e">
        <f>'Full Database (hide)'!#REF!</f>
        <v>#REF!</v>
      </c>
      <c r="I38" s="69" t="e">
        <f>'Full Database (hide)'!#REF!</f>
        <v>#REF!</v>
      </c>
      <c r="J38" s="71" t="str">
        <f>'Full Database (hide)'!L33</f>
        <v>No</v>
      </c>
      <c r="K38" s="72" t="str">
        <f>'Full Database (hide)'!M33</f>
        <v>No enlistado</v>
      </c>
      <c r="L38" s="73" t="str">
        <f>'Full Database (hide)'!N33</f>
        <v>550-198</v>
      </c>
      <c r="M38" s="115" t="str">
        <f>HYPERLINK('Full Database (hide)'!O33,"Label PDF")</f>
        <v>Label PDF</v>
      </c>
      <c r="N38" s="74" t="s">
        <v>172</v>
      </c>
      <c r="O38" s="75" t="s">
        <v>172</v>
      </c>
      <c r="P38" s="76">
        <f>'Full Database (hide)'!T33</f>
        <v>44118</v>
      </c>
      <c r="Q38" s="77" t="str">
        <f>'Full Database (hide)'!V33</f>
        <v>Ninguno</v>
      </c>
      <c r="R38" s="43"/>
    </row>
    <row r="39" spans="1:18" ht="100.8" x14ac:dyDescent="0.3">
      <c r="A39" s="51" t="str">
        <f>'Full Database (hide)'!A34</f>
        <v>Lonza Formulation S-21F</v>
      </c>
      <c r="B39" s="52"/>
      <c r="C39" s="113"/>
      <c r="D39" s="68" t="e">
        <f>'Full Database (hide)'!#REF!</f>
        <v>#REF!</v>
      </c>
      <c r="E39" s="69" t="e">
        <f>'Full Database (hide)'!#REF!</f>
        <v>#REF!</v>
      </c>
      <c r="F39" s="69" t="e">
        <f>'Full Database (hide)'!#REF!</f>
        <v>#REF!</v>
      </c>
      <c r="G39" s="70" t="e">
        <f>'Full Database (hide)'!#REF!</f>
        <v>#REF!</v>
      </c>
      <c r="H39" s="68" t="e">
        <f>'Full Database (hide)'!#REF!</f>
        <v>#REF!</v>
      </c>
      <c r="I39" s="69" t="e">
        <f>'Full Database (hide)'!#REF!</f>
        <v>#REF!</v>
      </c>
      <c r="J39" s="71" t="str">
        <f>'Full Database (hide)'!L34</f>
        <v>Para superficies en contacto con alimentos</v>
      </c>
      <c r="K39" s="72" t="str">
        <f>'Full Database (hide)'!M34</f>
        <v>No enlistado</v>
      </c>
      <c r="L39" s="73" t="str">
        <f>'Full Database (hide)'!N34</f>
        <v>6836-140</v>
      </c>
      <c r="M39" s="115" t="str">
        <f>HYPERLINK('Full Database (hide)'!O34,"Label PDF")</f>
        <v>Label PDF</v>
      </c>
      <c r="N39" s="74" t="s">
        <v>172</v>
      </c>
      <c r="O39" s="75" t="s">
        <v>172</v>
      </c>
      <c r="P39" s="76">
        <f>'Full Database (hide)'!T34</f>
        <v>44039</v>
      </c>
      <c r="Q39" s="77" t="str">
        <f>'Full Database (hide)'!V34</f>
        <v>Ninguno</v>
      </c>
      <c r="R39" s="43"/>
    </row>
    <row r="40" spans="1:18" ht="100.8" x14ac:dyDescent="0.3">
      <c r="A40" s="51" t="str">
        <f>'Full Database (hide)'!A35</f>
        <v>Maguard 5626</v>
      </c>
      <c r="B40" s="52"/>
      <c r="C40" s="113"/>
      <c r="D40" s="68" t="e">
        <f>'Full Database (hide)'!#REF!</f>
        <v>#REF!</v>
      </c>
      <c r="E40" s="69" t="e">
        <f>'Full Database (hide)'!#REF!</f>
        <v>#REF!</v>
      </c>
      <c r="F40" s="69" t="e">
        <f>'Full Database (hide)'!#REF!</f>
        <v>#REF!</v>
      </c>
      <c r="G40" s="70" t="e">
        <f>'Full Database (hide)'!#REF!</f>
        <v>#REF!</v>
      </c>
      <c r="H40" s="68" t="e">
        <f>'Full Database (hide)'!#REF!</f>
        <v>#REF!</v>
      </c>
      <c r="I40" s="69" t="e">
        <f>'Full Database (hide)'!#REF!</f>
        <v>#REF!</v>
      </c>
      <c r="J40" s="71" t="str">
        <f>'Full Database (hide)'!L35</f>
        <v>Para superficies en contacto con alimentos</v>
      </c>
      <c r="K40" s="72" t="str">
        <f>'Full Database (hide)'!M35</f>
        <v>Permitido con restricciones</v>
      </c>
      <c r="L40" s="73" t="str">
        <f>'Full Database (hide)'!N35</f>
        <v>10324-214</v>
      </c>
      <c r="M40" s="115" t="str">
        <f>HYPERLINK('Full Database (hide)'!O35,"Label PDF")</f>
        <v>Label PDF</v>
      </c>
      <c r="N40" s="74" t="s">
        <v>172</v>
      </c>
      <c r="O40" s="75" t="s">
        <v>172</v>
      </c>
      <c r="P40" s="76">
        <f>'Full Database (hide)'!T35</f>
        <v>44123</v>
      </c>
      <c r="Q40" s="77" t="str">
        <f>'Full Database (hide)'!V35</f>
        <v>Ninguno</v>
      </c>
      <c r="R40" s="43"/>
    </row>
    <row r="41" spans="1:18" x14ac:dyDescent="0.3">
      <c r="A41" s="51" t="str">
        <f>'Full Database (hide)'!A36</f>
        <v>Olin Chlorine</v>
      </c>
      <c r="B41" s="52"/>
      <c r="C41" s="113"/>
      <c r="D41" s="68" t="e">
        <f>'Full Database (hide)'!#REF!</f>
        <v>#REF!</v>
      </c>
      <c r="E41" s="69" t="e">
        <f>'Full Database (hide)'!#REF!</f>
        <v>#REF!</v>
      </c>
      <c r="F41" s="69" t="e">
        <f>'Full Database (hide)'!#REF!</f>
        <v>#REF!</v>
      </c>
      <c r="G41" s="70" t="e">
        <f>'Full Database (hide)'!#REF!</f>
        <v>#REF!</v>
      </c>
      <c r="H41" s="68" t="e">
        <f>'Full Database (hide)'!#REF!</f>
        <v>#REF!</v>
      </c>
      <c r="I41" s="69" t="e">
        <f>'Full Database (hide)'!#REF!</f>
        <v>#REF!</v>
      </c>
      <c r="J41" s="71" t="str">
        <f>'Full Database (hide)'!L36</f>
        <v>No</v>
      </c>
      <c r="K41" s="72" t="str">
        <f>'Full Database (hide)'!M36</f>
        <v>No enlistado</v>
      </c>
      <c r="L41" s="73" t="str">
        <f>'Full Database (hide)'!N36</f>
        <v>72315-1</v>
      </c>
      <c r="M41" s="115" t="str">
        <f>HYPERLINK('Full Database (hide)'!O36,"Label PDF")</f>
        <v>Label PDF</v>
      </c>
      <c r="N41" s="74" t="s">
        <v>172</v>
      </c>
      <c r="O41" s="75" t="s">
        <v>172</v>
      </c>
      <c r="P41" s="76">
        <f>'Full Database (hide)'!T36</f>
        <v>42324</v>
      </c>
      <c r="Q41" s="77" t="str">
        <f>'Full Database (hide)'!V36</f>
        <v>Ninguno</v>
      </c>
      <c r="R41" s="43"/>
    </row>
    <row r="42" spans="1:18" ht="28.8" x14ac:dyDescent="0.3">
      <c r="A42" s="51" t="str">
        <f>'Full Database (hide)'!A37</f>
        <v>Oxine</v>
      </c>
      <c r="B42" s="52"/>
      <c r="C42" s="113"/>
      <c r="D42" s="68" t="e">
        <f>'Full Database (hide)'!#REF!</f>
        <v>#REF!</v>
      </c>
      <c r="E42" s="69" t="e">
        <f>'Full Database (hide)'!#REF!</f>
        <v>#REF!</v>
      </c>
      <c r="F42" s="69" t="e">
        <f>'Full Database (hide)'!#REF!</f>
        <v>#REF!</v>
      </c>
      <c r="G42" s="70" t="e">
        <f>'Full Database (hide)'!#REF!</f>
        <v>#REF!</v>
      </c>
      <c r="H42" s="68" t="e">
        <f>'Full Database (hide)'!#REF!</f>
        <v>#REF!</v>
      </c>
      <c r="I42" s="69" t="e">
        <f>'Full Database (hide)'!#REF!</f>
        <v>#REF!</v>
      </c>
      <c r="J42" s="71" t="str">
        <f>'Full Database (hide)'!L37</f>
        <v>No</v>
      </c>
      <c r="K42" s="72" t="str">
        <f>'Full Database (hide)'!M37</f>
        <v>Permitido con restricciones</v>
      </c>
      <c r="L42" s="73" t="str">
        <f>'Full Database (hide)'!N37</f>
        <v>9804-1</v>
      </c>
      <c r="M42" s="115" t="str">
        <f>HYPERLINK('Full Database (hide)'!O37,"Label PDF")</f>
        <v>Label PDF</v>
      </c>
      <c r="N42" s="74" t="s">
        <v>172</v>
      </c>
      <c r="O42" s="75" t="s">
        <v>172</v>
      </c>
      <c r="P42" s="76">
        <f>'Full Database (hide)'!T37</f>
        <v>43930</v>
      </c>
      <c r="Q42" s="77" t="str">
        <f>'Full Database (hide)'!V37</f>
        <v>Ninguno</v>
      </c>
      <c r="R42" s="43"/>
    </row>
    <row r="43" spans="1:18" ht="100.8" x14ac:dyDescent="0.3">
      <c r="A43" s="51" t="str">
        <f>'Full Database (hide)'!A38</f>
        <v>Oxonia Active</v>
      </c>
      <c r="B43" s="52"/>
      <c r="C43" s="113"/>
      <c r="D43" s="68" t="e">
        <f>'Full Database (hide)'!#REF!</f>
        <v>#REF!</v>
      </c>
      <c r="E43" s="69" t="e">
        <f>'Full Database (hide)'!#REF!</f>
        <v>#REF!</v>
      </c>
      <c r="F43" s="69" t="e">
        <f>'Full Database (hide)'!#REF!</f>
        <v>#REF!</v>
      </c>
      <c r="G43" s="70" t="e">
        <f>'Full Database (hide)'!#REF!</f>
        <v>#REF!</v>
      </c>
      <c r="H43" s="68" t="e">
        <f>'Full Database (hide)'!#REF!</f>
        <v>#REF!</v>
      </c>
      <c r="I43" s="69" t="e">
        <f>'Full Database (hide)'!#REF!</f>
        <v>#REF!</v>
      </c>
      <c r="J43" s="71" t="str">
        <f>'Full Database (hide)'!L38</f>
        <v>Para superficies en contacto con alimentos</v>
      </c>
      <c r="K43" s="72" t="str">
        <f>'Full Database (hide)'!M38</f>
        <v>Permitido con restricciones</v>
      </c>
      <c r="L43" s="73" t="str">
        <f>'Full Database (hide)'!N38</f>
        <v>1677-129</v>
      </c>
      <c r="M43" s="115" t="str">
        <f>HYPERLINK('Full Database (hide)'!O38,"Label PDF")</f>
        <v>Label PDF</v>
      </c>
      <c r="N43" s="74" t="s">
        <v>172</v>
      </c>
      <c r="O43" s="75" t="s">
        <v>172</v>
      </c>
      <c r="P43" s="76">
        <f>'Full Database (hide)'!T38</f>
        <v>43893</v>
      </c>
      <c r="Q43" s="77" t="str">
        <f>'Full Database (hide)'!V38</f>
        <v>Ninguno</v>
      </c>
      <c r="R43" s="43"/>
    </row>
    <row r="44" spans="1:18" x14ac:dyDescent="0.3">
      <c r="A44" s="51" t="str">
        <f>'Full Database (hide)'!A39</f>
        <v>Pac-chlor 12.5%</v>
      </c>
      <c r="B44" s="52"/>
      <c r="C44" s="113"/>
      <c r="D44" s="68" t="e">
        <f>'Full Database (hide)'!#REF!</f>
        <v>#REF!</v>
      </c>
      <c r="E44" s="69" t="e">
        <f>'Full Database (hide)'!#REF!</f>
        <v>#REF!</v>
      </c>
      <c r="F44" s="69" t="e">
        <f>'Full Database (hide)'!#REF!</f>
        <v>#REF!</v>
      </c>
      <c r="G44" s="70" t="e">
        <f>'Full Database (hide)'!#REF!</f>
        <v>#REF!</v>
      </c>
      <c r="H44" s="68" t="e">
        <f>'Full Database (hide)'!#REF!</f>
        <v>#REF!</v>
      </c>
      <c r="I44" s="69" t="e">
        <f>'Full Database (hide)'!#REF!</f>
        <v>#REF!</v>
      </c>
      <c r="J44" s="71" t="str">
        <f>'Full Database (hide)'!L39</f>
        <v>No</v>
      </c>
      <c r="K44" s="72" t="str">
        <f>'Full Database (hide)'!M39</f>
        <v>No enlistado</v>
      </c>
      <c r="L44" s="73" t="str">
        <f>'Full Database (hide)'!N39</f>
        <v>64864-55</v>
      </c>
      <c r="M44" s="115" t="str">
        <f>HYPERLINK('Full Database (hide)'!O39,"Label PDF")</f>
        <v>Label PDF</v>
      </c>
      <c r="N44" s="74" t="s">
        <v>172</v>
      </c>
      <c r="O44" s="75" t="s">
        <v>172</v>
      </c>
      <c r="P44" s="76">
        <f>'Full Database (hide)'!T39</f>
        <v>41575</v>
      </c>
      <c r="Q44" s="77" t="str">
        <f>'Full Database (hide)'!V39</f>
        <v>Ninguno</v>
      </c>
      <c r="R44" s="43"/>
    </row>
    <row r="45" spans="1:18" ht="100.8" x14ac:dyDescent="0.3">
      <c r="A45" s="51" t="str">
        <f>'Full Database (hide)'!A41</f>
        <v>Peraclean 5</v>
      </c>
      <c r="B45" s="52"/>
      <c r="C45" s="113"/>
      <c r="D45" s="68" t="e">
        <f>'Full Database (hide)'!#REF!</f>
        <v>#REF!</v>
      </c>
      <c r="E45" s="69" t="e">
        <f>'Full Database (hide)'!#REF!</f>
        <v>#REF!</v>
      </c>
      <c r="F45" s="69" t="e">
        <f>'Full Database (hide)'!#REF!</f>
        <v>#REF!</v>
      </c>
      <c r="G45" s="70" t="e">
        <f>'Full Database (hide)'!#REF!</f>
        <v>#REF!</v>
      </c>
      <c r="H45" s="68" t="e">
        <f>'Full Database (hide)'!#REF!</f>
        <v>#REF!</v>
      </c>
      <c r="I45" s="69" t="e">
        <f>'Full Database (hide)'!#REF!</f>
        <v>#REF!</v>
      </c>
      <c r="J45" s="71" t="str">
        <f>'Full Database (hide)'!L41</f>
        <v>Para superficies en contacto con alimentos</v>
      </c>
      <c r="K45" s="72" t="str">
        <f>'Full Database (hide)'!M41</f>
        <v>Permitido con restricciones</v>
      </c>
      <c r="L45" s="73" t="str">
        <f>'Full Database (hide)'!N41</f>
        <v>54289-3</v>
      </c>
      <c r="M45" s="115" t="str">
        <f>HYPERLINK('Full Database (hide)'!O41,"Label PDF")</f>
        <v>Label PDF</v>
      </c>
      <c r="N45" s="74" t="s">
        <v>172</v>
      </c>
      <c r="O45" s="75" t="s">
        <v>172</v>
      </c>
      <c r="P45" s="76">
        <f>'Full Database (hide)'!T41</f>
        <v>43228</v>
      </c>
      <c r="Q45" s="77" t="str">
        <f>'Full Database (hide)'!V41</f>
        <v>Ninguno</v>
      </c>
      <c r="R45" s="43"/>
    </row>
    <row r="46" spans="1:18" ht="100.8" x14ac:dyDescent="0.3">
      <c r="A46" s="51" t="str">
        <f>'Full Database (hide)'!A42</f>
        <v>Perasan A (Sublabel A)</v>
      </c>
      <c r="B46" s="52"/>
      <c r="C46" s="113"/>
      <c r="D46" s="68" t="e">
        <f>'Full Database (hide)'!#REF!</f>
        <v>#REF!</v>
      </c>
      <c r="E46" s="69" t="e">
        <f>'Full Database (hide)'!#REF!</f>
        <v>#REF!</v>
      </c>
      <c r="F46" s="69" t="e">
        <f>'Full Database (hide)'!#REF!</f>
        <v>#REF!</v>
      </c>
      <c r="G46" s="70" t="e">
        <f>'Full Database (hide)'!#REF!</f>
        <v>#REF!</v>
      </c>
      <c r="H46" s="68" t="e">
        <f>'Full Database (hide)'!#REF!</f>
        <v>#REF!</v>
      </c>
      <c r="I46" s="69" t="e">
        <f>'Full Database (hide)'!#REF!</f>
        <v>#REF!</v>
      </c>
      <c r="J46" s="71" t="str">
        <f>'Full Database (hide)'!L42</f>
        <v>Para superficies en contacto con alimentos</v>
      </c>
      <c r="K46" s="72" t="str">
        <f>'Full Database (hide)'!M42</f>
        <v>Consulte las notas para conocer las restricciones</v>
      </c>
      <c r="L46" s="73" t="str">
        <f>'Full Database (hide)'!N42</f>
        <v>63838-1</v>
      </c>
      <c r="M46" s="115" t="str">
        <f>HYPERLINK('Full Database (hide)'!O42,"Label PDF")</f>
        <v>Label PDF</v>
      </c>
      <c r="N46" s="74" t="s">
        <v>172</v>
      </c>
      <c r="O46" s="75" t="s">
        <v>172</v>
      </c>
      <c r="P46" s="76">
        <f>'Full Database (hide)'!T42</f>
        <v>44106</v>
      </c>
      <c r="Q46" s="77" t="str">
        <f>'Full Database (hide)'!V42</f>
        <v>Restricciones de OMRI: Permitido como desinfectante de procesamiento; Permitido con restricciones para el control de plagas</v>
      </c>
      <c r="R46" s="43"/>
    </row>
    <row r="47" spans="1:18" ht="100.8" x14ac:dyDescent="0.3">
      <c r="A47" s="51" t="str">
        <f>'Full Database (hide)'!A43</f>
        <v>Perasan A (Sublabel B)</v>
      </c>
      <c r="B47" s="52"/>
      <c r="C47" s="113"/>
      <c r="D47" s="68" t="e">
        <f>'Full Database (hide)'!#REF!</f>
        <v>#REF!</v>
      </c>
      <c r="E47" s="69" t="e">
        <f>'Full Database (hide)'!#REF!</f>
        <v>#REF!</v>
      </c>
      <c r="F47" s="69" t="e">
        <f>'Full Database (hide)'!#REF!</f>
        <v>#REF!</v>
      </c>
      <c r="G47" s="70" t="e">
        <f>'Full Database (hide)'!#REF!</f>
        <v>#REF!</v>
      </c>
      <c r="H47" s="68" t="e">
        <f>'Full Database (hide)'!#REF!</f>
        <v>#REF!</v>
      </c>
      <c r="I47" s="69" t="e">
        <f>'Full Database (hide)'!#REF!</f>
        <v>#REF!</v>
      </c>
      <c r="J47" s="71" t="str">
        <f>'Full Database (hide)'!L43</f>
        <v>Para superficies en contacto con alimentos</v>
      </c>
      <c r="K47" s="72" t="str">
        <f>'Full Database (hide)'!M43</f>
        <v>Consulte las notas para conocer las restricciones</v>
      </c>
      <c r="L47" s="73" t="str">
        <f>'Full Database (hide)'!N43</f>
        <v>63838-1</v>
      </c>
      <c r="M47" s="115" t="str">
        <f>HYPERLINK('Full Database (hide)'!O43,"Label PDF")</f>
        <v>Label PDF</v>
      </c>
      <c r="N47" s="74" t="s">
        <v>172</v>
      </c>
      <c r="O47" s="75" t="s">
        <v>172</v>
      </c>
      <c r="P47" s="76">
        <f>'Full Database (hide)'!T43</f>
        <v>44106</v>
      </c>
      <c r="Q47" s="77" t="str">
        <f>'Full Database (hide)'!V43</f>
        <v>Restricciones de OMRI: Permitido como desinfectante de procesamiento; Permitido con restricciones para el control de plagas</v>
      </c>
      <c r="R47" s="43"/>
    </row>
    <row r="48" spans="1:18" ht="100.8" x14ac:dyDescent="0.3">
      <c r="A48" s="51" t="str">
        <f>'Full Database (hide)'!A44</f>
        <v>Perasan C-5</v>
      </c>
      <c r="B48" s="52"/>
      <c r="C48" s="113"/>
      <c r="D48" s="68" t="e">
        <f>'Full Database (hide)'!#REF!</f>
        <v>#REF!</v>
      </c>
      <c r="E48" s="69" t="e">
        <f>'Full Database (hide)'!#REF!</f>
        <v>#REF!</v>
      </c>
      <c r="F48" s="69" t="e">
        <f>'Full Database (hide)'!#REF!</f>
        <v>#REF!</v>
      </c>
      <c r="G48" s="70" t="e">
        <f>'Full Database (hide)'!#REF!</f>
        <v>#REF!</v>
      </c>
      <c r="H48" s="68" t="e">
        <f>'Full Database (hide)'!#REF!</f>
        <v>#REF!</v>
      </c>
      <c r="I48" s="69" t="e">
        <f>'Full Database (hide)'!#REF!</f>
        <v>#REF!</v>
      </c>
      <c r="J48" s="71" t="str">
        <f>'Full Database (hide)'!L44</f>
        <v>Para superficies en contacto con alimentos</v>
      </c>
      <c r="K48" s="72" t="str">
        <f>'Full Database (hide)'!M44</f>
        <v>No enlistado</v>
      </c>
      <c r="L48" s="73" t="str">
        <f>'Full Database (hide)'!N44</f>
        <v>63838-13</v>
      </c>
      <c r="M48" s="115" t="str">
        <f>HYPERLINK('Full Database (hide)'!O44,"Label PDF")</f>
        <v>Label PDF</v>
      </c>
      <c r="N48" s="74" t="s">
        <v>172</v>
      </c>
      <c r="O48" s="75" t="s">
        <v>172</v>
      </c>
      <c r="P48" s="76">
        <f>'Full Database (hide)'!T44</f>
        <v>42481</v>
      </c>
      <c r="Q48" s="77" t="str">
        <f>'Full Database (hide)'!V44</f>
        <v>Ninguno</v>
      </c>
      <c r="R48" s="43"/>
    </row>
    <row r="49" spans="1:18" ht="100.8" x14ac:dyDescent="0.3">
      <c r="A49" s="51" t="str">
        <f>'Full Database (hide)'!A45</f>
        <v>Perasan OG (Sublabel A)</v>
      </c>
      <c r="B49" s="52"/>
      <c r="C49" s="113"/>
      <c r="D49" s="68" t="e">
        <f>'Full Database (hide)'!#REF!</f>
        <v>#REF!</v>
      </c>
      <c r="E49" s="69" t="e">
        <f>'Full Database (hide)'!#REF!</f>
        <v>#REF!</v>
      </c>
      <c r="F49" s="69" t="e">
        <f>'Full Database (hide)'!#REF!</f>
        <v>#REF!</v>
      </c>
      <c r="G49" s="70" t="e">
        <f>'Full Database (hide)'!#REF!</f>
        <v>#REF!</v>
      </c>
      <c r="H49" s="68" t="e">
        <f>'Full Database (hide)'!#REF!</f>
        <v>#REF!</v>
      </c>
      <c r="I49" s="69" t="e">
        <f>'Full Database (hide)'!#REF!</f>
        <v>#REF!</v>
      </c>
      <c r="J49" s="71" t="str">
        <f>'Full Database (hide)'!L45</f>
        <v>Para superficies en contacto con alimentos</v>
      </c>
      <c r="K49" s="72" t="str">
        <f>'Full Database (hide)'!M45</f>
        <v>No enlistado</v>
      </c>
      <c r="L49" s="73" t="str">
        <f>'Full Database (hide)'!N45</f>
        <v>63838-20</v>
      </c>
      <c r="M49" s="115" t="str">
        <f>HYPERLINK('Full Database (hide)'!O45,"Label PDF")</f>
        <v>Label PDF</v>
      </c>
      <c r="N49" s="74" t="s">
        <v>172</v>
      </c>
      <c r="O49" s="75" t="s">
        <v>172</v>
      </c>
      <c r="P49" s="76">
        <f>'Full Database (hide)'!T45</f>
        <v>43174</v>
      </c>
      <c r="Q49" s="77" t="str">
        <f>'Full Database (hide)'!V45</f>
        <v>Ninguno</v>
      </c>
      <c r="R49" s="43"/>
    </row>
    <row r="50" spans="1:18" ht="100.8" x14ac:dyDescent="0.3">
      <c r="A50" s="51" t="str">
        <f>'Full Database (hide)'!A46</f>
        <v>Perasan OG (Sublabel B)</v>
      </c>
      <c r="B50" s="52"/>
      <c r="C50" s="113"/>
      <c r="D50" s="68" t="e">
        <f>'Full Database (hide)'!#REF!</f>
        <v>#REF!</v>
      </c>
      <c r="E50" s="69" t="e">
        <f>'Full Database (hide)'!#REF!</f>
        <v>#REF!</v>
      </c>
      <c r="F50" s="69" t="e">
        <f>'Full Database (hide)'!#REF!</f>
        <v>#REF!</v>
      </c>
      <c r="G50" s="70" t="e">
        <f>'Full Database (hide)'!#REF!</f>
        <v>#REF!</v>
      </c>
      <c r="H50" s="68" t="e">
        <f>'Full Database (hide)'!#REF!</f>
        <v>#REF!</v>
      </c>
      <c r="I50" s="69" t="e">
        <f>'Full Database (hide)'!#REF!</f>
        <v>#REF!</v>
      </c>
      <c r="J50" s="71" t="str">
        <f>'Full Database (hide)'!L46</f>
        <v>Para superficies en contacto con alimentos</v>
      </c>
      <c r="K50" s="72" t="str">
        <f>'Full Database (hide)'!M46</f>
        <v>No enlistado</v>
      </c>
      <c r="L50" s="73" t="str">
        <f>'Full Database (hide)'!N46</f>
        <v>63838-20</v>
      </c>
      <c r="M50" s="115" t="str">
        <f>HYPERLINK('Full Database (hide)'!O46,"Label PDF")</f>
        <v>Label PDF</v>
      </c>
      <c r="N50" s="74" t="s">
        <v>172</v>
      </c>
      <c r="O50" s="75" t="s">
        <v>172</v>
      </c>
      <c r="P50" s="76">
        <f>'Full Database (hide)'!T46</f>
        <v>43174</v>
      </c>
      <c r="Q50" s="77" t="str">
        <f>'Full Database (hide)'!V46</f>
        <v>Ninguno</v>
      </c>
      <c r="R50" s="43"/>
    </row>
    <row r="51" spans="1:18" ht="100.8" x14ac:dyDescent="0.3">
      <c r="A51" s="51" t="str">
        <f>'Full Database (hide)'!A47</f>
        <v>PerOx Extreme</v>
      </c>
      <c r="B51" s="52"/>
      <c r="C51" s="113"/>
      <c r="D51" s="68" t="e">
        <f>'Full Database (hide)'!#REF!</f>
        <v>#REF!</v>
      </c>
      <c r="E51" s="69" t="e">
        <f>'Full Database (hide)'!#REF!</f>
        <v>#REF!</v>
      </c>
      <c r="F51" s="69" t="e">
        <f>'Full Database (hide)'!#REF!</f>
        <v>#REF!</v>
      </c>
      <c r="G51" s="70" t="e">
        <f>'Full Database (hide)'!#REF!</f>
        <v>#REF!</v>
      </c>
      <c r="H51" s="68" t="e">
        <f>'Full Database (hide)'!#REF!</f>
        <v>#REF!</v>
      </c>
      <c r="I51" s="69" t="e">
        <f>'Full Database (hide)'!#REF!</f>
        <v>#REF!</v>
      </c>
      <c r="J51" s="71" t="str">
        <f>'Full Database (hide)'!L47</f>
        <v>Para superficies en contacto con alimentos</v>
      </c>
      <c r="K51" s="72" t="str">
        <f>'Full Database (hide)'!M47</f>
        <v>Permitido con restricciones</v>
      </c>
      <c r="L51" s="73" t="str">
        <f>'Full Database (hide)'!N47</f>
        <v>833-5</v>
      </c>
      <c r="M51" s="115" t="str">
        <f>HYPERLINK('Full Database (hide)'!O47,"Label PDF")</f>
        <v>Label PDF</v>
      </c>
      <c r="N51" s="74" t="s">
        <v>172</v>
      </c>
      <c r="O51" s="75" t="s">
        <v>172</v>
      </c>
      <c r="P51" s="76">
        <f>'Full Database (hide)'!T47</f>
        <v>43804</v>
      </c>
      <c r="Q51" s="77" t="str">
        <f>'Full Database (hide)'!V47</f>
        <v>Ninguno</v>
      </c>
      <c r="R51" s="43"/>
    </row>
    <row r="52" spans="1:18" x14ac:dyDescent="0.3">
      <c r="A52" s="51" t="str">
        <f>'Full Database (hide)'!A48</f>
        <v>PPG 70 CAL Hypo Granules</v>
      </c>
      <c r="B52" s="52"/>
      <c r="C52" s="113"/>
      <c r="D52" s="68" t="e">
        <f>'Full Database (hide)'!#REF!</f>
        <v>#REF!</v>
      </c>
      <c r="E52" s="69" t="e">
        <f>'Full Database (hide)'!#REF!</f>
        <v>#REF!</v>
      </c>
      <c r="F52" s="69" t="e">
        <f>'Full Database (hide)'!#REF!</f>
        <v>#REF!</v>
      </c>
      <c r="G52" s="70" t="e">
        <f>'Full Database (hide)'!#REF!</f>
        <v>#REF!</v>
      </c>
      <c r="H52" s="68" t="e">
        <f>'Full Database (hide)'!#REF!</f>
        <v>#REF!</v>
      </c>
      <c r="I52" s="69" t="e">
        <f>'Full Database (hide)'!#REF!</f>
        <v>#REF!</v>
      </c>
      <c r="J52" s="71" t="str">
        <f>'Full Database (hide)'!L48</f>
        <v>No</v>
      </c>
      <c r="K52" s="72" t="str">
        <f>'Full Database (hide)'!M48</f>
        <v>No enlistado</v>
      </c>
      <c r="L52" s="73" t="str">
        <f>'Full Database (hide)'!N48</f>
        <v xml:space="preserve"> 748-296 </v>
      </c>
      <c r="M52" s="115" t="str">
        <f>HYPERLINK('Full Database (hide)'!O48,"Label PDF")</f>
        <v>Label PDF</v>
      </c>
      <c r="N52" s="74" t="s">
        <v>172</v>
      </c>
      <c r="O52" s="75" t="s">
        <v>172</v>
      </c>
      <c r="P52" s="76">
        <f>'Full Database (hide)'!T48</f>
        <v>42102</v>
      </c>
      <c r="Q52" s="77" t="str">
        <f>'Full Database (hide)'!V48</f>
        <v>Ninguno</v>
      </c>
      <c r="R52" s="43"/>
    </row>
    <row r="53" spans="1:18" ht="28.8" x14ac:dyDescent="0.3">
      <c r="A53" s="51" t="str">
        <f>'Full Database (hide)'!A49</f>
        <v>PPG Calcium Hypochlorite Tablets</v>
      </c>
      <c r="B53" s="52"/>
      <c r="C53" s="113"/>
      <c r="D53" s="68" t="e">
        <f>'Full Database (hide)'!#REF!</f>
        <v>#REF!</v>
      </c>
      <c r="E53" s="69" t="e">
        <f>'Full Database (hide)'!#REF!</f>
        <v>#REF!</v>
      </c>
      <c r="F53" s="69" t="e">
        <f>'Full Database (hide)'!#REF!</f>
        <v>#REF!</v>
      </c>
      <c r="G53" s="70" t="e">
        <f>'Full Database (hide)'!#REF!</f>
        <v>#REF!</v>
      </c>
      <c r="H53" s="68" t="e">
        <f>'Full Database (hide)'!#REF!</f>
        <v>#REF!</v>
      </c>
      <c r="I53" s="69" t="e">
        <f>'Full Database (hide)'!#REF!</f>
        <v>#REF!</v>
      </c>
      <c r="J53" s="71" t="str">
        <f>'Full Database (hide)'!L49</f>
        <v>No</v>
      </c>
      <c r="K53" s="72" t="str">
        <f>'Full Database (hide)'!M49</f>
        <v>Permitido con restricciones</v>
      </c>
      <c r="L53" s="73" t="str">
        <f>'Full Database (hide)'!N49</f>
        <v>748-295</v>
      </c>
      <c r="M53" s="115" t="str">
        <f>HYPERLINK('Full Database (hide)'!O49,"Label PDF")</f>
        <v>Label PDF</v>
      </c>
      <c r="N53" s="74" t="s">
        <v>172</v>
      </c>
      <c r="O53" s="75" t="s">
        <v>172</v>
      </c>
      <c r="P53" s="76">
        <f>'Full Database (hide)'!T49</f>
        <v>43383</v>
      </c>
      <c r="Q53" s="77" t="str">
        <f>'Full Database (hide)'!V49</f>
        <v>Ninguno</v>
      </c>
      <c r="R53" s="43"/>
    </row>
    <row r="54" spans="1:18" ht="100.8" x14ac:dyDescent="0.3">
      <c r="A54" s="51" t="str">
        <f>'Full Database (hide)'!A50</f>
        <v xml:space="preserve">Pro-san L </v>
      </c>
      <c r="B54" s="52"/>
      <c r="C54" s="113"/>
      <c r="D54" s="68" t="e">
        <f>'Full Database (hide)'!#REF!</f>
        <v>#REF!</v>
      </c>
      <c r="E54" s="69" t="e">
        <f>'Full Database (hide)'!#REF!</f>
        <v>#REF!</v>
      </c>
      <c r="F54" s="69" t="e">
        <f>'Full Database (hide)'!#REF!</f>
        <v>#REF!</v>
      </c>
      <c r="G54" s="70" t="e">
        <f>'Full Database (hide)'!#REF!</f>
        <v>#REF!</v>
      </c>
      <c r="H54" s="68" t="e">
        <f>'Full Database (hide)'!#REF!</f>
        <v>#REF!</v>
      </c>
      <c r="I54" s="69" t="e">
        <f>'Full Database (hide)'!#REF!</f>
        <v>#REF!</v>
      </c>
      <c r="J54" s="71" t="str">
        <f>'Full Database (hide)'!L50</f>
        <v>Para superficies en contacto con alimentos</v>
      </c>
      <c r="K54" s="72" t="str">
        <f>'Full Database (hide)'!M50</f>
        <v>No enlistado</v>
      </c>
      <c r="L54" s="73" t="str">
        <f>'Full Database (hide)'!N50</f>
        <v>71094-2</v>
      </c>
      <c r="M54" s="115" t="str">
        <f>HYPERLINK('Full Database (hide)'!O50,"Label PDF")</f>
        <v>Label PDF</v>
      </c>
      <c r="N54" s="74" t="s">
        <v>172</v>
      </c>
      <c r="O54" s="75" t="s">
        <v>172</v>
      </c>
      <c r="P54" s="76">
        <f>'Full Database (hide)'!T50</f>
        <v>43572</v>
      </c>
      <c r="Q54" s="77" t="str">
        <f>'Full Database (hide)'!V50</f>
        <v>Ninguno</v>
      </c>
      <c r="R54" s="43"/>
    </row>
    <row r="55" spans="1:18" ht="57.6" x14ac:dyDescent="0.3">
      <c r="A55" s="51" t="str">
        <f>'Full Database (hide)'!A77</f>
        <v>Victory</v>
      </c>
      <c r="B55" s="52"/>
      <c r="C55" s="113"/>
      <c r="D55" s="68" t="e">
        <f>'Full Database (hide)'!#REF!</f>
        <v>#REF!</v>
      </c>
      <c r="E55" s="69" t="e">
        <f>'Full Database (hide)'!#REF!</f>
        <v>#REF!</v>
      </c>
      <c r="F55" s="69" t="e">
        <f>'Full Database (hide)'!#REF!</f>
        <v>#REF!</v>
      </c>
      <c r="G55" s="70" t="e">
        <f>'Full Database (hide)'!#REF!</f>
        <v>#REF!</v>
      </c>
      <c r="H55" s="68" t="e">
        <f>'Full Database (hide)'!#REF!</f>
        <v>#REF!</v>
      </c>
      <c r="I55" s="69" t="e">
        <f>'Full Database (hide)'!#REF!</f>
        <v>#REF!</v>
      </c>
      <c r="J55" s="71" t="str">
        <f>'Full Database (hide)'!L77</f>
        <v>Para lavar frutas y verduras</v>
      </c>
      <c r="K55" s="72" t="str">
        <f>'Full Database (hide)'!M77</f>
        <v>Permitido</v>
      </c>
      <c r="L55" s="73" t="str">
        <f>'Full Database (hide)'!N77</f>
        <v>1677-186</v>
      </c>
      <c r="M55" s="115" t="str">
        <f>HYPERLINK('Full Database (hide)'!O77,"Label PDF")</f>
        <v>Label PDF</v>
      </c>
      <c r="N55" s="74" t="s">
        <v>172</v>
      </c>
      <c r="O55" s="75" t="s">
        <v>172</v>
      </c>
      <c r="P55" s="76">
        <f>'Full Database (hide)'!T77</f>
        <v>43452</v>
      </c>
      <c r="Q55" s="77" t="str">
        <f>'Full Database (hide)'!V77</f>
        <v>Ninguno</v>
      </c>
      <c r="R55" s="43"/>
    </row>
    <row r="56" spans="1:18" ht="100.8" x14ac:dyDescent="0.3">
      <c r="A56" s="51" t="str">
        <f>'Full Database (hide)'!A51</f>
        <v>Proxitane 15:23</v>
      </c>
      <c r="B56" s="52"/>
      <c r="C56" s="113"/>
      <c r="D56" s="68" t="e">
        <f>'Full Database (hide)'!#REF!</f>
        <v>#REF!</v>
      </c>
      <c r="E56" s="69" t="e">
        <f>'Full Database (hide)'!#REF!</f>
        <v>#REF!</v>
      </c>
      <c r="F56" s="69" t="e">
        <f>'Full Database (hide)'!#REF!</f>
        <v>#REF!</v>
      </c>
      <c r="G56" s="70" t="e">
        <f>'Full Database (hide)'!#REF!</f>
        <v>#REF!</v>
      </c>
      <c r="H56" s="68" t="e">
        <f>'Full Database (hide)'!#REF!</f>
        <v>#REF!</v>
      </c>
      <c r="I56" s="69" t="e">
        <f>'Full Database (hide)'!#REF!</f>
        <v>#REF!</v>
      </c>
      <c r="J56" s="71" t="str">
        <f>'Full Database (hide)'!L51</f>
        <v xml:space="preserve">Para superficies en contacto con alimentos </v>
      </c>
      <c r="K56" s="72" t="str">
        <f>'Full Database (hide)'!M51</f>
        <v>Permitido con restricciones</v>
      </c>
      <c r="L56" s="73" t="str">
        <f>'Full Database (hide)'!N51</f>
        <v>68660-12</v>
      </c>
      <c r="M56" s="115" t="str">
        <f>HYPERLINK('Full Database (hide)'!O51,"Label PDF")</f>
        <v>Label PDF</v>
      </c>
      <c r="N56" s="74" t="s">
        <v>172</v>
      </c>
      <c r="O56" s="75" t="s">
        <v>172</v>
      </c>
      <c r="P56" s="76">
        <f>'Full Database (hide)'!T51</f>
        <v>43391</v>
      </c>
      <c r="Q56" s="77" t="str">
        <f>'Full Database (hide)'!V51</f>
        <v>Ninguno</v>
      </c>
      <c r="R56" s="43"/>
    </row>
    <row r="57" spans="1:18" ht="100.8" x14ac:dyDescent="0.3">
      <c r="A57" s="51" t="str">
        <f>'Full Database (hide)'!A52</f>
        <v>Proxitane EQ Liquid Sanitizer</v>
      </c>
      <c r="B57" s="52"/>
      <c r="C57" s="113"/>
      <c r="D57" s="68" t="e">
        <f>'Full Database (hide)'!#REF!</f>
        <v>#REF!</v>
      </c>
      <c r="E57" s="69" t="e">
        <f>'Full Database (hide)'!#REF!</f>
        <v>#REF!</v>
      </c>
      <c r="F57" s="69" t="e">
        <f>'Full Database (hide)'!#REF!</f>
        <v>#REF!</v>
      </c>
      <c r="G57" s="70" t="e">
        <f>'Full Database (hide)'!#REF!</f>
        <v>#REF!</v>
      </c>
      <c r="H57" s="68" t="e">
        <f>'Full Database (hide)'!#REF!</f>
        <v>#REF!</v>
      </c>
      <c r="I57" s="69" t="e">
        <f>'Full Database (hide)'!#REF!</f>
        <v>#REF!</v>
      </c>
      <c r="J57" s="71" t="str">
        <f>'Full Database (hide)'!L52</f>
        <v xml:space="preserve">Para superficies en contacto con alimentos </v>
      </c>
      <c r="K57" s="72" t="str">
        <f>'Full Database (hide)'!M52</f>
        <v>Permitido con restricciones</v>
      </c>
      <c r="L57" s="73" t="str">
        <f>'Full Database (hide)'!N52</f>
        <v>68660-4</v>
      </c>
      <c r="M57" s="115" t="str">
        <f>HYPERLINK('Full Database (hide)'!O52,"Label PDF")</f>
        <v>Label PDF</v>
      </c>
      <c r="N57" s="74" t="s">
        <v>172</v>
      </c>
      <c r="O57" s="75" t="s">
        <v>172</v>
      </c>
      <c r="P57" s="76">
        <f>'Full Database (hide)'!T52</f>
        <v>43801</v>
      </c>
      <c r="Q57" s="77" t="str">
        <f>'Full Database (hide)'!V52</f>
        <v>Ninguno</v>
      </c>
      <c r="R57" s="43"/>
    </row>
    <row r="58" spans="1:18" ht="28.8" x14ac:dyDescent="0.3">
      <c r="A58" s="51" t="str">
        <f>'Full Database (hide)'!A53</f>
        <v>Proxitane WW-12</v>
      </c>
      <c r="B58" s="52"/>
      <c r="C58" s="113"/>
      <c r="D58" s="68" t="e">
        <f>'Full Database (hide)'!#REF!</f>
        <v>#REF!</v>
      </c>
      <c r="E58" s="69" t="e">
        <f>'Full Database (hide)'!#REF!</f>
        <v>#REF!</v>
      </c>
      <c r="F58" s="69" t="e">
        <f>'Full Database (hide)'!#REF!</f>
        <v>#REF!</v>
      </c>
      <c r="G58" s="70" t="e">
        <f>'Full Database (hide)'!#REF!</f>
        <v>#REF!</v>
      </c>
      <c r="H58" s="68" t="e">
        <f>'Full Database (hide)'!#REF!</f>
        <v>#REF!</v>
      </c>
      <c r="I58" s="69" t="e">
        <f>'Full Database (hide)'!#REF!</f>
        <v>#REF!</v>
      </c>
      <c r="J58" s="71" t="str">
        <f>'Full Database (hide)'!L53</f>
        <v>No</v>
      </c>
      <c r="K58" s="72" t="str">
        <f>'Full Database (hide)'!M53</f>
        <v>Permitido con restricciones</v>
      </c>
      <c r="L58" s="73" t="str">
        <f>'Full Database (hide)'!N53</f>
        <v>68660-1</v>
      </c>
      <c r="M58" s="115" t="str">
        <f>HYPERLINK('Full Database (hide)'!O53,"Label PDF")</f>
        <v>Label PDF</v>
      </c>
      <c r="N58" s="74" t="s">
        <v>172</v>
      </c>
      <c r="O58" s="75" t="s">
        <v>172</v>
      </c>
      <c r="P58" s="76">
        <f>'Full Database (hide)'!T53</f>
        <v>43446</v>
      </c>
      <c r="Q58" s="77" t="str">
        <f>'Full Database (hide)'!V53</f>
        <v>Ninguno</v>
      </c>
      <c r="R58" s="43"/>
    </row>
    <row r="59" spans="1:18" ht="100.8" x14ac:dyDescent="0.3">
      <c r="A59" s="51" t="str">
        <f>'Full Database (hide)'!A54</f>
        <v>Puma</v>
      </c>
      <c r="B59" s="52"/>
      <c r="C59" s="113"/>
      <c r="D59" s="68" t="e">
        <f>'Full Database (hide)'!#REF!</f>
        <v>#REF!</v>
      </c>
      <c r="E59" s="69" t="e">
        <f>'Full Database (hide)'!#REF!</f>
        <v>#REF!</v>
      </c>
      <c r="F59" s="69" t="e">
        <f>'Full Database (hide)'!#REF!</f>
        <v>#REF!</v>
      </c>
      <c r="G59" s="70" t="e">
        <f>'Full Database (hide)'!#REF!</f>
        <v>#REF!</v>
      </c>
      <c r="H59" s="68" t="e">
        <f>'Full Database (hide)'!#REF!</f>
        <v>#REF!</v>
      </c>
      <c r="I59" s="69" t="e">
        <f>'Full Database (hide)'!#REF!</f>
        <v>#REF!</v>
      </c>
      <c r="J59" s="71" t="str">
        <f>'Full Database (hide)'!L54</f>
        <v>Para superficies en contacto con alimentos</v>
      </c>
      <c r="K59" s="72" t="str">
        <f>'Full Database (hide)'!M54</f>
        <v>No enlistado</v>
      </c>
      <c r="L59" s="73" t="str">
        <f>'Full Database (hide)'!N54</f>
        <v>5813-100</v>
      </c>
      <c r="M59" s="115" t="str">
        <f>HYPERLINK('Full Database (hide)'!O54,"Label PDF")</f>
        <v>Label PDF</v>
      </c>
      <c r="N59" s="74" t="s">
        <v>172</v>
      </c>
      <c r="O59" s="75" t="s">
        <v>172</v>
      </c>
      <c r="P59" s="76">
        <f>'Full Database (hide)'!T54</f>
        <v>43077</v>
      </c>
      <c r="Q59" s="77" t="str">
        <f>'Full Database (hide)'!V54</f>
        <v>Ninguno</v>
      </c>
      <c r="R59" s="43"/>
    </row>
    <row r="60" spans="1:18" ht="100.8" x14ac:dyDescent="0.3">
      <c r="A60" s="51" t="str">
        <f>'Full Database (hide)'!A55</f>
        <v>Pure Bright Germicidal Ultra Bleach</v>
      </c>
      <c r="B60" s="52"/>
      <c r="C60" s="113"/>
      <c r="D60" s="68" t="e">
        <f>'Full Database (hide)'!#REF!</f>
        <v>#REF!</v>
      </c>
      <c r="E60" s="69" t="e">
        <f>'Full Database (hide)'!#REF!</f>
        <v>#REF!</v>
      </c>
      <c r="F60" s="69" t="e">
        <f>'Full Database (hide)'!#REF!</f>
        <v>#REF!</v>
      </c>
      <c r="G60" s="70" t="e">
        <f>'Full Database (hide)'!#REF!</f>
        <v>#REF!</v>
      </c>
      <c r="H60" s="68" t="e">
        <f>'Full Database (hide)'!#REF!</f>
        <v>#REF!</v>
      </c>
      <c r="I60" s="69" t="e">
        <f>'Full Database (hide)'!#REF!</f>
        <v>#REF!</v>
      </c>
      <c r="J60" s="71" t="str">
        <f>'Full Database (hide)'!L55</f>
        <v>Para superficies en contacto con alimentos</v>
      </c>
      <c r="K60" s="72" t="str">
        <f>'Full Database (hide)'!M55</f>
        <v>No enlistado</v>
      </c>
      <c r="L60" s="73" t="str">
        <f>'Full Database (hide)'!N55</f>
        <v>70271-13</v>
      </c>
      <c r="M60" s="115" t="str">
        <f>HYPERLINK('Full Database (hide)'!O55,"Label PDF")</f>
        <v>Label PDF</v>
      </c>
      <c r="N60" s="74" t="s">
        <v>172</v>
      </c>
      <c r="O60" s="75" t="s">
        <v>172</v>
      </c>
      <c r="P60" s="76">
        <f>'Full Database (hide)'!T55</f>
        <v>43916</v>
      </c>
      <c r="Q60" s="77" t="str">
        <f>'Full Database (hide)'!V55</f>
        <v>Ninguno</v>
      </c>
      <c r="R60" s="43"/>
    </row>
    <row r="61" spans="1:18" ht="100.8" x14ac:dyDescent="0.3">
      <c r="A61" s="51" t="str">
        <f>'Full Database (hide)'!A56</f>
        <v>Re-Ox</v>
      </c>
      <c r="B61" s="52"/>
      <c r="C61" s="113"/>
      <c r="D61" s="68" t="e">
        <f>'Full Database (hide)'!#REF!</f>
        <v>#REF!</v>
      </c>
      <c r="E61" s="69" t="e">
        <f>'Full Database (hide)'!#REF!</f>
        <v>#REF!</v>
      </c>
      <c r="F61" s="69" t="e">
        <f>'Full Database (hide)'!#REF!</f>
        <v>#REF!</v>
      </c>
      <c r="G61" s="70" t="e">
        <f>'Full Database (hide)'!#REF!</f>
        <v>#REF!</v>
      </c>
      <c r="H61" s="68" t="e">
        <f>'Full Database (hide)'!#REF!</f>
        <v>#REF!</v>
      </c>
      <c r="I61" s="69" t="e">
        <f>'Full Database (hide)'!#REF!</f>
        <v>#REF!</v>
      </c>
      <c r="J61" s="71" t="str">
        <f>'Full Database (hide)'!L56</f>
        <v>Para superficies en contacto con alimentos</v>
      </c>
      <c r="K61" s="72" t="str">
        <f>'Full Database (hide)'!M56</f>
        <v>No enlistado</v>
      </c>
      <c r="L61" s="73" t="str">
        <f>'Full Database (hide)'!N56</f>
        <v>87437-1</v>
      </c>
      <c r="M61" s="115" t="str">
        <f>HYPERLINK('Full Database (hide)'!O56,"Label PDF")</f>
        <v>Label PDF</v>
      </c>
      <c r="N61" s="74" t="s">
        <v>172</v>
      </c>
      <c r="O61" s="75" t="s">
        <v>172</v>
      </c>
      <c r="P61" s="76">
        <f>'Full Database (hide)'!T56</f>
        <v>41857</v>
      </c>
      <c r="Q61" s="77" t="str">
        <f>'Full Database (hide)'!V56</f>
        <v>Ninguno</v>
      </c>
      <c r="R61" s="43"/>
    </row>
    <row r="62" spans="1:18" ht="158.4" x14ac:dyDescent="0.3">
      <c r="A62" s="51" t="str">
        <f>'Full Database (hide)'!A58</f>
        <v>SaniDate 15.0</v>
      </c>
      <c r="B62" s="52"/>
      <c r="C62" s="113"/>
      <c r="D62" s="68" t="e">
        <f>'Full Database (hide)'!#REF!</f>
        <v>#REF!</v>
      </c>
      <c r="E62" s="69" t="e">
        <f>'Full Database (hide)'!#REF!</f>
        <v>#REF!</v>
      </c>
      <c r="F62" s="69" t="e">
        <f>'Full Database (hide)'!#REF!</f>
        <v>#REF!</v>
      </c>
      <c r="G62" s="70" t="e">
        <f>'Full Database (hide)'!#REF!</f>
        <v>#REF!</v>
      </c>
      <c r="H62" s="68" t="e">
        <f>'Full Database (hide)'!#REF!</f>
        <v>#REF!</v>
      </c>
      <c r="I62" s="69" t="e">
        <f>'Full Database (hide)'!#REF!</f>
        <v>#REF!</v>
      </c>
      <c r="J62" s="71" t="str">
        <f>'Full Database (hide)'!L58</f>
        <v>Tanto para superficies en contacto con alimentos como para frutas y verduras</v>
      </c>
      <c r="K62" s="72" t="str">
        <f>'Full Database (hide)'!M58</f>
        <v>Permitido con restricciones</v>
      </c>
      <c r="L62" s="73" t="str">
        <f>'Full Database (hide)'!N58</f>
        <v>70299-26</v>
      </c>
      <c r="M62" s="115" t="str">
        <f>HYPERLINK('Full Database (hide)'!O58,"Label PDF")</f>
        <v>Label PDF</v>
      </c>
      <c r="N62" s="74" t="s">
        <v>172</v>
      </c>
      <c r="O62" s="75" t="s">
        <v>172</v>
      </c>
      <c r="P62" s="76">
        <f>'Full Database (hide)'!T58</f>
        <v>43894</v>
      </c>
      <c r="Q62" s="77" t="str">
        <f>'Full Database (hide)'!V58</f>
        <v>Ninguno</v>
      </c>
      <c r="R62" s="43"/>
    </row>
    <row r="63" spans="1:18" ht="100.8" x14ac:dyDescent="0.3">
      <c r="A63" s="51" t="str">
        <f>'Full Database (hide)'!A59</f>
        <v>SaniDate 5.0 (Sublabel A)</v>
      </c>
      <c r="B63" s="52"/>
      <c r="C63" s="113"/>
      <c r="D63" s="68" t="e">
        <f>'Full Database (hide)'!#REF!</f>
        <v>#REF!</v>
      </c>
      <c r="E63" s="69" t="e">
        <f>'Full Database (hide)'!#REF!</f>
        <v>#REF!</v>
      </c>
      <c r="F63" s="69" t="e">
        <f>'Full Database (hide)'!#REF!</f>
        <v>#REF!</v>
      </c>
      <c r="G63" s="70" t="e">
        <f>'Full Database (hide)'!#REF!</f>
        <v>#REF!</v>
      </c>
      <c r="H63" s="68" t="e">
        <f>'Full Database (hide)'!#REF!</f>
        <v>#REF!</v>
      </c>
      <c r="I63" s="69" t="e">
        <f>'Full Database (hide)'!#REF!</f>
        <v>#REF!</v>
      </c>
      <c r="J63" s="71" t="str">
        <f>'Full Database (hide)'!L59</f>
        <v>Para superficies en contacto con alimentos</v>
      </c>
      <c r="K63" s="72" t="str">
        <f>'Full Database (hide)'!M59</f>
        <v>Permitido con restricciones</v>
      </c>
      <c r="L63" s="73" t="str">
        <f>'Full Database (hide)'!N59</f>
        <v>70299-19</v>
      </c>
      <c r="M63" s="115" t="str">
        <f>HYPERLINK('Full Database (hide)'!O59,"Label PDF")</f>
        <v>Label PDF</v>
      </c>
      <c r="N63" s="74" t="s">
        <v>172</v>
      </c>
      <c r="O63" s="75" t="s">
        <v>172</v>
      </c>
      <c r="P63" s="76">
        <f>'Full Database (hide)'!T59</f>
        <v>44019</v>
      </c>
      <c r="Q63" s="77" t="str">
        <f>'Full Database (hide)'!V59</f>
        <v>Ninguno</v>
      </c>
      <c r="R63" s="43"/>
    </row>
    <row r="64" spans="1:18" x14ac:dyDescent="0.3">
      <c r="A64" s="51" t="e">
        <f>'Full Database (hide)'!#REF!</f>
        <v>#REF!</v>
      </c>
      <c r="B64" s="52"/>
      <c r="C64" s="113"/>
      <c r="D64" s="68" t="e">
        <f>'Full Database (hide)'!#REF!</f>
        <v>#REF!</v>
      </c>
      <c r="E64" s="69" t="e">
        <f>'Full Database (hide)'!#REF!</f>
        <v>#REF!</v>
      </c>
      <c r="F64" s="69" t="e">
        <f>'Full Database (hide)'!#REF!</f>
        <v>#REF!</v>
      </c>
      <c r="G64" s="70" t="e">
        <f>'Full Database (hide)'!#REF!</f>
        <v>#REF!</v>
      </c>
      <c r="H64" s="68" t="e">
        <f>'Full Database (hide)'!#REF!</f>
        <v>#REF!</v>
      </c>
      <c r="I64" s="69" t="e">
        <f>'Full Database (hide)'!#REF!</f>
        <v>#REF!</v>
      </c>
      <c r="J64" s="71" t="e">
        <f>'Full Database (hide)'!#REF!</f>
        <v>#REF!</v>
      </c>
      <c r="K64" s="72" t="e">
        <f>'Full Database (hide)'!#REF!</f>
        <v>#REF!</v>
      </c>
      <c r="L64" s="73" t="e">
        <f>'Full Database (hide)'!#REF!</f>
        <v>#REF!</v>
      </c>
      <c r="M64" s="115" t="e">
        <f>HYPERLINK('Full Database (hide)'!#REF!,"Label PDF")</f>
        <v>#REF!</v>
      </c>
      <c r="N64" s="74" t="s">
        <v>172</v>
      </c>
      <c r="O64" s="75" t="s">
        <v>172</v>
      </c>
      <c r="P64" s="76" t="e">
        <f>'Full Database (hide)'!#REF!</f>
        <v>#REF!</v>
      </c>
      <c r="Q64" s="77" t="e">
        <f>'Full Database (hide)'!#REF!</f>
        <v>#REF!</v>
      </c>
      <c r="R64" s="43"/>
    </row>
    <row r="65" spans="1:18" ht="100.8" x14ac:dyDescent="0.3">
      <c r="A65" s="51" t="str">
        <f>'Full Database (hide)'!A60</f>
        <v>SaniDate 5.0 (Sublabel B)</v>
      </c>
      <c r="B65" s="52"/>
      <c r="C65" s="113"/>
      <c r="D65" s="68" t="e">
        <f>'Full Database (hide)'!#REF!</f>
        <v>#REF!</v>
      </c>
      <c r="E65" s="69" t="e">
        <f>'Full Database (hide)'!#REF!</f>
        <v>#REF!</v>
      </c>
      <c r="F65" s="69" t="e">
        <f>'Full Database (hide)'!#REF!</f>
        <v>#REF!</v>
      </c>
      <c r="G65" s="70" t="e">
        <f>'Full Database (hide)'!#REF!</f>
        <v>#REF!</v>
      </c>
      <c r="H65" s="68" t="e">
        <f>'Full Database (hide)'!#REF!</f>
        <v>#REF!</v>
      </c>
      <c r="I65" s="69" t="e">
        <f>'Full Database (hide)'!#REF!</f>
        <v>#REF!</v>
      </c>
      <c r="J65" s="71" t="str">
        <f>'Full Database (hide)'!L60</f>
        <v>Para superficies en contacto con alimentos</v>
      </c>
      <c r="K65" s="72" t="str">
        <f>'Full Database (hide)'!M60</f>
        <v>Permitido con restricciones</v>
      </c>
      <c r="L65" s="73" t="str">
        <f>'Full Database (hide)'!N60</f>
        <v>70299-19</v>
      </c>
      <c r="M65" s="115" t="str">
        <f>HYPERLINK('Full Database (hide)'!O60,"Label PDF")</f>
        <v>Label PDF</v>
      </c>
      <c r="N65" s="74" t="s">
        <v>172</v>
      </c>
      <c r="O65" s="75" t="s">
        <v>172</v>
      </c>
      <c r="P65" s="76">
        <f>'Full Database (hide)'!T60</f>
        <v>44019</v>
      </c>
      <c r="Q65" s="77" t="str">
        <f>'Full Database (hide)'!V60</f>
        <v>Ninguno</v>
      </c>
      <c r="R65" s="43"/>
    </row>
    <row r="66" spans="1:18" ht="100.8" x14ac:dyDescent="0.3">
      <c r="A66" s="51" t="str">
        <f>'Full Database (hide)'!A61</f>
        <v>Sanidate Disinfectant</v>
      </c>
      <c r="B66" s="52"/>
      <c r="C66" s="113"/>
      <c r="D66" s="68" t="e">
        <f>'Full Database (hide)'!#REF!</f>
        <v>#REF!</v>
      </c>
      <c r="E66" s="69" t="e">
        <f>'Full Database (hide)'!#REF!</f>
        <v>#REF!</v>
      </c>
      <c r="F66" s="69" t="e">
        <f>'Full Database (hide)'!#REF!</f>
        <v>#REF!</v>
      </c>
      <c r="G66" s="70" t="e">
        <f>'Full Database (hide)'!#REF!</f>
        <v>#REF!</v>
      </c>
      <c r="H66" s="68" t="e">
        <f>'Full Database (hide)'!#REF!</f>
        <v>#REF!</v>
      </c>
      <c r="I66" s="69" t="e">
        <f>'Full Database (hide)'!#REF!</f>
        <v>#REF!</v>
      </c>
      <c r="J66" s="71" t="str">
        <f>'Full Database (hide)'!L61</f>
        <v>Para superficies en contacto con alimentos</v>
      </c>
      <c r="K66" s="72" t="str">
        <f>'Full Database (hide)'!M61</f>
        <v>Permitido</v>
      </c>
      <c r="L66" s="73" t="str">
        <f>'Full Database (hide)'!N61</f>
        <v>70299-7</v>
      </c>
      <c r="M66" s="115" t="str">
        <f>HYPERLINK('Full Database (hide)'!O61,"Label PDF")</f>
        <v>Label PDF</v>
      </c>
      <c r="N66" s="74" t="s">
        <v>172</v>
      </c>
      <c r="O66" s="75" t="s">
        <v>172</v>
      </c>
      <c r="P66" s="76">
        <f>'Full Database (hide)'!T61</f>
        <v>42922</v>
      </c>
      <c r="Q66" s="77" t="str">
        <f>'Full Database (hide)'!V61</f>
        <v>Ninguno</v>
      </c>
      <c r="R66" s="43"/>
    </row>
    <row r="67" spans="1:18" ht="100.8" x14ac:dyDescent="0.3">
      <c r="A67" s="51" t="str">
        <f>'Full Database (hide)'!A62</f>
        <v>SaniDate Ready to Use (Sublabel A)</v>
      </c>
      <c r="B67" s="52"/>
      <c r="C67" s="113"/>
      <c r="D67" s="68" t="e">
        <f>'Full Database (hide)'!#REF!</f>
        <v>#REF!</v>
      </c>
      <c r="E67" s="69" t="e">
        <f>'Full Database (hide)'!#REF!</f>
        <v>#REF!</v>
      </c>
      <c r="F67" s="69" t="e">
        <f>'Full Database (hide)'!#REF!</f>
        <v>#REF!</v>
      </c>
      <c r="G67" s="70" t="e">
        <f>'Full Database (hide)'!#REF!</f>
        <v>#REF!</v>
      </c>
      <c r="H67" s="68" t="e">
        <f>'Full Database (hide)'!#REF!</f>
        <v>#REF!</v>
      </c>
      <c r="I67" s="69" t="e">
        <f>'Full Database (hide)'!#REF!</f>
        <v>#REF!</v>
      </c>
      <c r="J67" s="71" t="str">
        <f>'Full Database (hide)'!L62</f>
        <v>Para superficies en contacto con alimentos</v>
      </c>
      <c r="K67" s="72" t="str">
        <f>'Full Database (hide)'!M62</f>
        <v>No enlistado</v>
      </c>
      <c r="L67" s="73" t="str">
        <f>'Full Database (hide)'!N62</f>
        <v>70299-9</v>
      </c>
      <c r="M67" s="115" t="str">
        <f>HYPERLINK('Full Database (hide)'!O62,"Label PDF")</f>
        <v>Label PDF</v>
      </c>
      <c r="N67" s="74" t="s">
        <v>172</v>
      </c>
      <c r="O67" s="75" t="s">
        <v>172</v>
      </c>
      <c r="P67" s="76">
        <f>'Full Database (hide)'!T62</f>
        <v>43719</v>
      </c>
      <c r="Q67" s="77" t="str">
        <f>'Full Database (hide)'!V62</f>
        <v>Ninguno</v>
      </c>
      <c r="R67" s="43"/>
    </row>
    <row r="68" spans="1:18" ht="101.4" thickBot="1" x14ac:dyDescent="0.35">
      <c r="A68" s="54" t="str">
        <f>'Full Database (hide)'!A64</f>
        <v>Selectrocide 5G</v>
      </c>
      <c r="B68" s="55"/>
      <c r="C68" s="114"/>
      <c r="D68" s="82" t="e">
        <f>'Full Database (hide)'!#REF!</f>
        <v>#REF!</v>
      </c>
      <c r="E68" s="83" t="e">
        <f>'Full Database (hide)'!#REF!</f>
        <v>#REF!</v>
      </c>
      <c r="F68" s="83" t="e">
        <f>'Full Database (hide)'!#REF!</f>
        <v>#REF!</v>
      </c>
      <c r="G68" s="84" t="e">
        <f>'Full Database (hide)'!#REF!</f>
        <v>#REF!</v>
      </c>
      <c r="H68" s="82" t="e">
        <f>'Full Database (hide)'!#REF!</f>
        <v>#REF!</v>
      </c>
      <c r="I68" s="83" t="e">
        <f>'Full Database (hide)'!#REF!</f>
        <v>#REF!</v>
      </c>
      <c r="J68" s="85" t="str">
        <f>'Full Database (hide)'!L64</f>
        <v>Para superficies en contacto con alimentos</v>
      </c>
      <c r="K68" s="86" t="str">
        <f>'Full Database (hide)'!M64</f>
        <v>Permitido con restricciones</v>
      </c>
      <c r="L68" s="87" t="str">
        <f>'Full Database (hide)'!N64</f>
        <v>74986-5</v>
      </c>
      <c r="M68" s="116" t="str">
        <f>HYPERLINK('Full Database (hide)'!O64,"Label PDF")</f>
        <v>Label PDF</v>
      </c>
      <c r="N68" s="88" t="s">
        <v>172</v>
      </c>
      <c r="O68" s="89" t="s">
        <v>172</v>
      </c>
      <c r="P68" s="90">
        <f>'Full Database (hide)'!T64</f>
        <v>43627</v>
      </c>
      <c r="Q68" s="91" t="str">
        <f>'Full Database (hide)'!V64</f>
        <v>Ninguno</v>
      </c>
      <c r="R68" s="44"/>
    </row>
  </sheetData>
  <sheetProtection selectLockedCells="1" sort="0" autoFilter="0"/>
  <autoFilter ref="A8:P8"/>
  <mergeCells count="5">
    <mergeCell ref="A2:A6"/>
    <mergeCell ref="D7:G7"/>
    <mergeCell ref="H7:J7"/>
    <mergeCell ref="M7:O7"/>
    <mergeCell ref="K7:L7"/>
  </mergeCells>
  <hyperlinks>
    <hyperlink ref="C8" location="'Active ingredients'!C8" display="Active Ingredients"/>
    <hyperlink ref="B8" location="'Front page'!A8" display="Main Page"/>
    <hyperlink ref="R8" location="'Product info'!E8" display="Product Information"/>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Página principal</vt:lpstr>
      <vt:lpstr>Ingredientes activos</vt:lpstr>
      <vt:lpstr>Información de la etiqueta </vt:lpstr>
      <vt:lpstr>Información del producto</vt:lpstr>
      <vt:lpstr>Hoja individual</vt:lpstr>
      <vt:lpstr>Full Database (hide)</vt:lpstr>
      <vt:lpstr>Notas de la versión V4.0 (ocult</vt:lpstr>
      <vt:lpstr>Listas</vt:lpstr>
      <vt:lpstr>Label info</vt:lpstr>
      <vt:lpstr>'Información de la etiqueta '!_FilterDatabase</vt:lpstr>
      <vt:lpstr>'Hoja individual'!Print_Area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Marie Pahl</dc:creator>
  <cp:lastModifiedBy>Donna Clements</cp:lastModifiedBy>
  <cp:lastPrinted>2019-07-30T17:49:00Z</cp:lastPrinted>
  <dcterms:created xsi:type="dcterms:W3CDTF">2016-07-14T19:48:21Z</dcterms:created>
  <dcterms:modified xsi:type="dcterms:W3CDTF">2021-03-05T02:33:07Z</dcterms:modified>
</cp:coreProperties>
</file>